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activeTab="7"/>
  </bookViews>
  <sheets>
    <sheet name="5.raz" sheetId="5" r:id="rId1"/>
    <sheet name="6.raz" sheetId="6" r:id="rId2"/>
    <sheet name="7.raz" sheetId="1" r:id="rId3"/>
    <sheet name="8.raz" sheetId="2" r:id="rId4"/>
    <sheet name="1.raz" sheetId="7" r:id="rId5"/>
    <sheet name="2.raz" sheetId="8" r:id="rId6"/>
    <sheet name="3.raz" sheetId="9" r:id="rId7"/>
    <sheet name="4.raz" sheetId="10" r:id="rId8"/>
  </sheets>
  <calcPr calcId="145621"/>
</workbook>
</file>

<file path=xl/calcChain.xml><?xml version="1.0" encoding="utf-8"?>
<calcChain xmlns="http://schemas.openxmlformats.org/spreadsheetml/2006/main">
  <c r="F29" i="10" l="1"/>
  <c r="G29" i="10" s="1"/>
  <c r="F28" i="10"/>
  <c r="G28" i="10" s="1"/>
  <c r="F2" i="10"/>
  <c r="G2" i="10" s="1"/>
  <c r="F30" i="10"/>
  <c r="G30" i="10" s="1"/>
  <c r="F27" i="10"/>
  <c r="G27" i="10" s="1"/>
  <c r="F26" i="10"/>
  <c r="G26" i="10" s="1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4" i="10"/>
  <c r="G14" i="10" s="1"/>
  <c r="F13" i="10"/>
  <c r="G13" i="10" s="1"/>
  <c r="F12" i="10"/>
  <c r="G12" i="10" s="1"/>
  <c r="F11" i="10"/>
  <c r="G11" i="10" s="1"/>
  <c r="F10" i="10"/>
  <c r="G10" i="10" s="1"/>
  <c r="F9" i="10"/>
  <c r="G9" i="10" s="1"/>
  <c r="F8" i="10"/>
  <c r="G8" i="10" s="1"/>
  <c r="F7" i="10"/>
  <c r="G7" i="10" s="1"/>
  <c r="F6" i="10"/>
  <c r="G6" i="10" s="1"/>
  <c r="F5" i="10"/>
  <c r="G5" i="10" s="1"/>
  <c r="F4" i="10"/>
  <c r="G4" i="10" s="1"/>
  <c r="F3" i="10"/>
  <c r="G3" i="10" s="1"/>
  <c r="F36" i="8"/>
  <c r="C29" i="9"/>
  <c r="E29" i="9"/>
  <c r="D29" i="9"/>
  <c r="B29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E36" i="8"/>
  <c r="D36" i="8"/>
  <c r="C36" i="8"/>
  <c r="B36" i="8"/>
  <c r="F32" i="8"/>
  <c r="G32" i="8" s="1"/>
  <c r="F33" i="8"/>
  <c r="G33" i="8" s="1"/>
  <c r="F35" i="8"/>
  <c r="G35" i="8" s="1"/>
  <c r="F34" i="8"/>
  <c r="G34" i="8" s="1"/>
  <c r="F31" i="8"/>
  <c r="G31" i="8" s="1"/>
  <c r="F30" i="8"/>
  <c r="G30" i="8" s="1"/>
  <c r="F29" i="8"/>
  <c r="G29" i="8" s="1"/>
  <c r="F28" i="8"/>
  <c r="G28" i="8" s="1"/>
  <c r="F27" i="8"/>
  <c r="G27" i="8" s="1"/>
  <c r="F26" i="8"/>
  <c r="G26" i="8" s="1"/>
  <c r="F25" i="8"/>
  <c r="G25" i="8" s="1"/>
  <c r="F24" i="8"/>
  <c r="G24" i="8" s="1"/>
  <c r="F23" i="8"/>
  <c r="G23" i="8" s="1"/>
  <c r="F22" i="8"/>
  <c r="G22" i="8" s="1"/>
  <c r="F21" i="8"/>
  <c r="G21" i="8" s="1"/>
  <c r="F20" i="8"/>
  <c r="G20" i="8" s="1"/>
  <c r="F19" i="8"/>
  <c r="G19" i="8" s="1"/>
  <c r="F18" i="8"/>
  <c r="G18" i="8" s="1"/>
  <c r="F17" i="8"/>
  <c r="G17" i="8" s="1"/>
  <c r="F16" i="8"/>
  <c r="G16" i="8" s="1"/>
  <c r="F15" i="8"/>
  <c r="G15" i="8" s="1"/>
  <c r="F14" i="8"/>
  <c r="G14" i="8" s="1"/>
  <c r="F13" i="8"/>
  <c r="G13" i="8" s="1"/>
  <c r="F12" i="8"/>
  <c r="G12" i="8" s="1"/>
  <c r="F11" i="8"/>
  <c r="G11" i="8" s="1"/>
  <c r="F10" i="8"/>
  <c r="G10" i="8" s="1"/>
  <c r="F9" i="8"/>
  <c r="G9" i="8" s="1"/>
  <c r="F8" i="8"/>
  <c r="G8" i="8" s="1"/>
  <c r="F7" i="8"/>
  <c r="G7" i="8" s="1"/>
  <c r="F6" i="8"/>
  <c r="G6" i="8" s="1"/>
  <c r="F5" i="8"/>
  <c r="G5" i="8" s="1"/>
  <c r="F4" i="8"/>
  <c r="G4" i="8" s="1"/>
  <c r="F3" i="8"/>
  <c r="G3" i="8" s="1"/>
  <c r="F2" i="8"/>
  <c r="G2" i="8" s="1"/>
  <c r="F41" i="7"/>
  <c r="E41" i="7"/>
  <c r="D41" i="7"/>
  <c r="C41" i="7"/>
  <c r="B41" i="7"/>
  <c r="D30" i="2"/>
  <c r="B30" i="2"/>
  <c r="C30" i="2"/>
  <c r="F38" i="7"/>
  <c r="G38" i="7" s="1"/>
  <c r="F39" i="7"/>
  <c r="G39" i="7" s="1"/>
  <c r="F40" i="7"/>
  <c r="G40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17" i="7"/>
  <c r="G17" i="7" s="1"/>
  <c r="F18" i="7"/>
  <c r="G18" i="7" s="1"/>
  <c r="F19" i="7"/>
  <c r="G19" i="7" s="1"/>
  <c r="F20" i="7"/>
  <c r="G20" i="7" s="1"/>
  <c r="F21" i="7"/>
  <c r="G21" i="7" s="1"/>
  <c r="F2" i="7"/>
  <c r="G2" i="7" s="1"/>
  <c r="F3" i="7"/>
  <c r="G3" i="7" s="1"/>
  <c r="F4" i="7"/>
  <c r="G4" i="7" s="1"/>
  <c r="F5" i="7"/>
  <c r="G5" i="7" s="1"/>
  <c r="F6" i="7"/>
  <c r="G6" i="7" s="1"/>
  <c r="F7" i="7"/>
  <c r="G7" i="7" s="1"/>
  <c r="F8" i="7"/>
  <c r="G8" i="7" s="1"/>
  <c r="F9" i="7"/>
  <c r="G9" i="7" s="1"/>
  <c r="F10" i="7"/>
  <c r="G10" i="7" s="1"/>
  <c r="F11" i="7"/>
  <c r="G11" i="7" s="1"/>
  <c r="F12" i="7"/>
  <c r="G12" i="7" s="1"/>
  <c r="F13" i="7"/>
  <c r="G13" i="7" s="1"/>
  <c r="F14" i="7"/>
  <c r="G14" i="7" s="1"/>
  <c r="F15" i="7"/>
  <c r="G15" i="7" s="1"/>
  <c r="F16" i="7"/>
  <c r="G16" i="7" s="1"/>
  <c r="K30" i="2" l="1"/>
  <c r="J30" i="2"/>
  <c r="I30" i="2"/>
  <c r="H30" i="2"/>
  <c r="G30" i="2"/>
  <c r="F30" i="2"/>
  <c r="E30" i="2"/>
  <c r="K13" i="2"/>
  <c r="L13" i="2" s="1"/>
  <c r="K3" i="2"/>
  <c r="L3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2" i="2"/>
  <c r="L2" i="2" s="1"/>
  <c r="K24" i="1"/>
  <c r="J24" i="1"/>
  <c r="I24" i="1"/>
  <c r="H24" i="1"/>
  <c r="G24" i="1"/>
  <c r="F24" i="1"/>
  <c r="E24" i="1"/>
  <c r="D24" i="1"/>
  <c r="C24" i="1"/>
  <c r="B24" i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4" i="1"/>
  <c r="L4" i="1" s="1"/>
  <c r="K3" i="1"/>
  <c r="L3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L2" i="1"/>
  <c r="K2" i="1"/>
  <c r="I15" i="6"/>
  <c r="H15" i="6"/>
  <c r="G15" i="6"/>
  <c r="F15" i="6"/>
  <c r="E15" i="6"/>
  <c r="D15" i="6"/>
  <c r="C15" i="6"/>
  <c r="B15" i="6"/>
  <c r="J3" i="6"/>
  <c r="J4" i="6"/>
  <c r="J5" i="6"/>
  <c r="J6" i="6"/>
  <c r="J7" i="6"/>
  <c r="J8" i="6"/>
  <c r="J9" i="6"/>
  <c r="J10" i="6"/>
  <c r="J11" i="6"/>
  <c r="J12" i="6"/>
  <c r="J13" i="6"/>
  <c r="J14" i="6"/>
  <c r="J2" i="6"/>
  <c r="I3" i="6"/>
  <c r="I4" i="6"/>
  <c r="I5" i="6"/>
  <c r="I6" i="6"/>
  <c r="I7" i="6"/>
  <c r="I8" i="6"/>
  <c r="I9" i="6"/>
  <c r="I10" i="6"/>
  <c r="I11" i="6"/>
  <c r="I12" i="6"/>
  <c r="I13" i="6"/>
  <c r="I14" i="6"/>
  <c r="I2" i="6"/>
  <c r="I35" i="5"/>
  <c r="H35" i="5"/>
  <c r="G35" i="5"/>
  <c r="F35" i="5"/>
  <c r="E35" i="5"/>
  <c r="D35" i="5"/>
  <c r="C35" i="5"/>
  <c r="B35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2" i="5"/>
  <c r="I7" i="5"/>
  <c r="I28" i="5" l="1"/>
  <c r="I34" i="5"/>
  <c r="I33" i="5"/>
  <c r="I32" i="5"/>
  <c r="I31" i="5"/>
  <c r="I30" i="5"/>
  <c r="I29" i="5"/>
  <c r="I27" i="5"/>
  <c r="I26" i="5"/>
  <c r="I25" i="5"/>
  <c r="I24" i="5"/>
  <c r="I23" i="5"/>
  <c r="I22" i="5"/>
  <c r="I21" i="5"/>
  <c r="I20" i="5"/>
  <c r="I19" i="5"/>
  <c r="I18" i="5"/>
  <c r="I3" i="5"/>
  <c r="I4" i="5"/>
  <c r="I5" i="5"/>
  <c r="I6" i="5"/>
  <c r="I8" i="5"/>
  <c r="I9" i="5"/>
  <c r="I10" i="5"/>
  <c r="I11" i="5"/>
  <c r="I12" i="5"/>
  <c r="I13" i="5"/>
  <c r="I14" i="5"/>
  <c r="I15" i="5"/>
  <c r="I16" i="5"/>
  <c r="I17" i="5"/>
  <c r="I2" i="5"/>
</calcChain>
</file>

<file path=xl/comments1.xml><?xml version="1.0" encoding="utf-8"?>
<comments xmlns="http://schemas.openxmlformats.org/spreadsheetml/2006/main">
  <authors>
    <author>MAJA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MAJA: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Dala sam joj sve nule jer je isključila kviz bez da sam joj očitala bodove ali ju nisam ubrajala u postotak rješenosti po predmetima (da ne kvari prosjek).</t>
        </r>
      </text>
    </comment>
  </commentList>
</comments>
</file>

<file path=xl/sharedStrings.xml><?xml version="1.0" encoding="utf-8"?>
<sst xmlns="http://schemas.openxmlformats.org/spreadsheetml/2006/main" count="306" uniqueCount="244">
  <si>
    <t>Hrv.j.</t>
  </si>
  <si>
    <t>Eng.j.</t>
  </si>
  <si>
    <t>Mat.</t>
  </si>
  <si>
    <t>Geo.</t>
  </si>
  <si>
    <t>Pov.</t>
  </si>
  <si>
    <t>Teh.k.</t>
  </si>
  <si>
    <t>Ukupno</t>
  </si>
  <si>
    <t>Postotak</t>
  </si>
  <si>
    <t>Pid.</t>
  </si>
  <si>
    <t>Ime i prezime/Predmet</t>
  </si>
  <si>
    <t>Varga, Matea</t>
  </si>
  <si>
    <t>Hečimović, Sara</t>
  </si>
  <si>
    <t>Veber, Luka</t>
  </si>
  <si>
    <t>Vukomanović, Mislav</t>
  </si>
  <si>
    <t>Kovač, Lea</t>
  </si>
  <si>
    <t>Balentić, Vinko</t>
  </si>
  <si>
    <t>Reitich, Brigita</t>
  </si>
  <si>
    <t>Đanić, Marijana</t>
  </si>
  <si>
    <t>Mrak, Stjepan</t>
  </si>
  <si>
    <t>Perović, Antun</t>
  </si>
  <si>
    <t>Milković, Luka</t>
  </si>
  <si>
    <t>Novaković, Josip</t>
  </si>
  <si>
    <t>Banjac, Srđan</t>
  </si>
  <si>
    <t>Amić, Renata</t>
  </si>
  <si>
    <t>Đurić, Ivan</t>
  </si>
  <si>
    <t>Šavora, Danijel</t>
  </si>
  <si>
    <t>Pipek, Antonela</t>
  </si>
  <si>
    <t>Guljaš, Petar</t>
  </si>
  <si>
    <t>Šimić, Ivan</t>
  </si>
  <si>
    <t>Mihaljik, Barbara</t>
  </si>
  <si>
    <t>Valek, Magdalena</t>
  </si>
  <si>
    <t>Kovačić, Marko</t>
  </si>
  <si>
    <t>Bulat, Damir</t>
  </si>
  <si>
    <t>Prišć, Josipa</t>
  </si>
  <si>
    <t>Čalić, Jurica</t>
  </si>
  <si>
    <t>Banjac, Predrag</t>
  </si>
  <si>
    <t>Džanija, Stjepan</t>
  </si>
  <si>
    <t>Štefančić, Mateo</t>
  </si>
  <si>
    <t>Metikoš, Tamara</t>
  </si>
  <si>
    <t>Ličina Špek, Jan</t>
  </si>
  <si>
    <t>Trstenjak, Antonija</t>
  </si>
  <si>
    <t>Uglješić, Dino</t>
  </si>
  <si>
    <t>Sečan, Krešimir</t>
  </si>
  <si>
    <t>Pastvečko, Damir</t>
  </si>
  <si>
    <t>Đanija, Željka</t>
  </si>
  <si>
    <t>Sili, Jurica</t>
  </si>
  <si>
    <t>Amić, Ana</t>
  </si>
  <si>
    <t>Fišer, Filip</t>
  </si>
  <si>
    <t>Francuzović, Robert</t>
  </si>
  <si>
    <t>Karanović, Toni</t>
  </si>
  <si>
    <t>Vidačić, Ivan</t>
  </si>
  <si>
    <t>Mrak, Valentina</t>
  </si>
  <si>
    <t>Postotak rješenosti po predmetima</t>
  </si>
  <si>
    <t>Ćutek, Marijana</t>
  </si>
  <si>
    <t>Hmura, Magdalena</t>
  </si>
  <si>
    <t>Kovač, Kristian</t>
  </si>
  <si>
    <t>Mrak, Suzana</t>
  </si>
  <si>
    <t>Pipek ,Antonio</t>
  </si>
  <si>
    <t>Štefančić, Zvonimir</t>
  </si>
  <si>
    <t>Vidaković, Leonora</t>
  </si>
  <si>
    <t>Vinić, Marko</t>
  </si>
  <si>
    <t>Zidar, Luka</t>
  </si>
  <si>
    <t>Zovkić, Ivan</t>
  </si>
  <si>
    <t>Bio.</t>
  </si>
  <si>
    <t>Kem.</t>
  </si>
  <si>
    <t>Fiz.</t>
  </si>
  <si>
    <t>Čalić, Anamarija</t>
  </si>
  <si>
    <t>Feldi, Krešimir</t>
  </si>
  <si>
    <t>Guljaš, Margareta</t>
  </si>
  <si>
    <t>Horvat, Lana</t>
  </si>
  <si>
    <t>Kovač, Josipa</t>
  </si>
  <si>
    <t>Laslavić, Domagoj</t>
  </si>
  <si>
    <t>Markanović, David</t>
  </si>
  <si>
    <t>Milobara, Marko</t>
  </si>
  <si>
    <t>Oršolić, Anđela</t>
  </si>
  <si>
    <t>Perović, Iva</t>
  </si>
  <si>
    <t>Sečan, Barbara</t>
  </si>
  <si>
    <t>Viljanac, Tea</t>
  </si>
  <si>
    <t>Banjac, Bojan</t>
  </si>
  <si>
    <t>Dragić, Milana</t>
  </si>
  <si>
    <t>Francuzović, Vanesa</t>
  </si>
  <si>
    <t>Kovačić, Toni</t>
  </si>
  <si>
    <t>Kozlović, Karlo</t>
  </si>
  <si>
    <t>Magličić, Igor</t>
  </si>
  <si>
    <t>Milković, Matej</t>
  </si>
  <si>
    <t>Perić, Iva</t>
  </si>
  <si>
    <t>Balentić, Veronika</t>
  </si>
  <si>
    <t>Cepun, Matea</t>
  </si>
  <si>
    <t>Đanija, Samir</t>
  </si>
  <si>
    <t>Grujić, Jelena</t>
  </si>
  <si>
    <t>Marinković, Željana</t>
  </si>
  <si>
    <t>Moguš, Magdalena</t>
  </si>
  <si>
    <t>Pastvečko, Marin</t>
  </si>
  <si>
    <t>Šimunov, Kristina</t>
  </si>
  <si>
    <t>Nagy, Nikolina</t>
  </si>
  <si>
    <t>Štefančić, David</t>
  </si>
  <si>
    <t>Udurović, Damir</t>
  </si>
  <si>
    <t>Kovačić, Manuela</t>
  </si>
  <si>
    <t>Pavelik, Josipa</t>
  </si>
  <si>
    <t>Strakoš, Sven</t>
  </si>
  <si>
    <t>Radivojac, Branislav</t>
  </si>
  <si>
    <t>Kurucić, Lea</t>
  </si>
  <si>
    <t>Mojzeš, Tamara</t>
  </si>
  <si>
    <t>Marjanović, Davor</t>
  </si>
  <si>
    <t>Pastvečko, Dijana</t>
  </si>
  <si>
    <t>Kučko, Petar</t>
  </si>
  <si>
    <t>Ćutek, Viktoria</t>
  </si>
  <si>
    <t>Lukačević, Ivana</t>
  </si>
  <si>
    <t>Sokolović, Dean</t>
  </si>
  <si>
    <t>Augustinović, Kristijan</t>
  </si>
  <si>
    <t>Dragan Maglica je  izašao iz kviza.</t>
  </si>
  <si>
    <t>HJ</t>
  </si>
  <si>
    <t>PID</t>
  </si>
  <si>
    <t>MAT</t>
  </si>
  <si>
    <t>EJ</t>
  </si>
  <si>
    <t>PETRA METIKOŠ</t>
  </si>
  <si>
    <t>SAMID RAŠO</t>
  </si>
  <si>
    <t>GABRIJEL MARINKOVIĆ</t>
  </si>
  <si>
    <t>LEA GAJČEVIĆ</t>
  </si>
  <si>
    <t>ELENA FRANJKOVIĆ</t>
  </si>
  <si>
    <t>MILICA VLADIĆ</t>
  </si>
  <si>
    <t>BENJAMIN ŠIMUNOV</t>
  </si>
  <si>
    <t>PETRA GAJDAŠIĆ</t>
  </si>
  <si>
    <t>NIKOLINA KOVAČEVIĆ</t>
  </si>
  <si>
    <t>ANA MARIJA BORKOVIĆ</t>
  </si>
  <si>
    <t>PETAR MAGLICA</t>
  </si>
  <si>
    <t>LUKA KOVAČEVIĆ</t>
  </si>
  <si>
    <t>NIKOLINA GUBIĆ</t>
  </si>
  <si>
    <t>LUKAS ČAVLOVIĆ</t>
  </si>
  <si>
    <t>STJEPAN BOŽIĆ</t>
  </si>
  <si>
    <t>NEVEN AMIĆ</t>
  </si>
  <si>
    <t>KRISTINA FELDI</t>
  </si>
  <si>
    <t>SLAVKO MOGUŠ</t>
  </si>
  <si>
    <t>ALEN MAGLIČIĆ</t>
  </si>
  <si>
    <t>ANDREJ SILI</t>
  </si>
  <si>
    <t>ANDREJ HERCEG</t>
  </si>
  <si>
    <t>ZDRAVKO BOŠNJAK</t>
  </si>
  <si>
    <t>TIN KOZLOVIĆ</t>
  </si>
  <si>
    <t>JOSIPA LASLAVIĆ</t>
  </si>
  <si>
    <t>LORENA VALEK</t>
  </si>
  <si>
    <t>LEA PAULIĆ</t>
  </si>
  <si>
    <t>SARA HUMPLIK</t>
  </si>
  <si>
    <t>ELENA GRABAR</t>
  </si>
  <si>
    <t>LUKA ČALIĆ</t>
  </si>
  <si>
    <t>LUKA MAURAC</t>
  </si>
  <si>
    <t>MATEJ PLETIKOSIĆ</t>
  </si>
  <si>
    <t>ILIJA UDUROVIĆ</t>
  </si>
  <si>
    <t>PETAR BARIĆ</t>
  </si>
  <si>
    <t>ANA DŽANIJA</t>
  </si>
  <si>
    <t>ANTONIO VIDAČIĆ</t>
  </si>
  <si>
    <t>JOSIP AMIĆ</t>
  </si>
  <si>
    <t>DAVID RIČKO</t>
  </si>
  <si>
    <t>DAVID DŽANIJA</t>
  </si>
  <si>
    <t>LANA PRIŠĆ</t>
  </si>
  <si>
    <t>MARKO PEROVIĆ</t>
  </si>
  <si>
    <t>ANASTASIJA BOGDAN</t>
  </si>
  <si>
    <t>LAURA HOZIJAN</t>
  </si>
  <si>
    <t>ANAMARIJA RAŠO</t>
  </si>
  <si>
    <t>STEFAN UNFIRER</t>
  </si>
  <si>
    <t>SAŠA KATANIĆ</t>
  </si>
  <si>
    <t>NIKOLA BULAT</t>
  </si>
  <si>
    <t>INGA MARINKOVIĆ</t>
  </si>
  <si>
    <t>LUKA ĐOKIĆ</t>
  </si>
  <si>
    <t>BORNA LEVAČIĆ</t>
  </si>
  <si>
    <t>LANA KERHAT</t>
  </si>
  <si>
    <t>IVAN SEČAN</t>
  </si>
  <si>
    <t>PATRIK BOŽIĆ</t>
  </si>
  <si>
    <t>MARIJA GUBIĆ</t>
  </si>
  <si>
    <t>SAMANTA VARGA</t>
  </si>
  <si>
    <t>DORIS BOROVIČKA</t>
  </si>
  <si>
    <t>LUKA HORVAT</t>
  </si>
  <si>
    <t>NEVENKA AMIĆ</t>
  </si>
  <si>
    <t>DINO KUŠIĆ</t>
  </si>
  <si>
    <t>MARIN TREMPETIĆ</t>
  </si>
  <si>
    <t>GORAN ŠTETIĆ</t>
  </si>
  <si>
    <t>NIKOLINA MRAK</t>
  </si>
  <si>
    <t>ŽELJKO AMIĆ</t>
  </si>
  <si>
    <t>LANA PIPEK</t>
  </si>
  <si>
    <t>NEMANJA STAMBOLIJA</t>
  </si>
  <si>
    <t>TAMARA BANJAC</t>
  </si>
  <si>
    <t>ALEKSANDRA ŽEGARAC</t>
  </si>
  <si>
    <t>DORA MOJZEŠ</t>
  </si>
  <si>
    <t>PATRICIJA ORBAN</t>
  </si>
  <si>
    <t>MARA AMIĆ</t>
  </si>
  <si>
    <t>IVANO GRABAR</t>
  </si>
  <si>
    <t>LANA BULJAN</t>
  </si>
  <si>
    <t>TEO STRAKOŠ</t>
  </si>
  <si>
    <t>LANA OLJAČA</t>
  </si>
  <si>
    <t>JAKOV JOVIĆ</t>
  </si>
  <si>
    <t>JOSIP SALITREŽIĆ</t>
  </si>
  <si>
    <t>ANA MARIA ŠARAC</t>
  </si>
  <si>
    <t>MONIKA MRVIĆ</t>
  </si>
  <si>
    <t>LANA FIŠER</t>
  </si>
  <si>
    <t>TARA LIČINA ŠPEK</t>
  </si>
  <si>
    <t>ZVONIMIR KUČINAC</t>
  </si>
  <si>
    <t>MARKO VARGA</t>
  </si>
  <si>
    <t>MARINA SEČAN</t>
  </si>
  <si>
    <t>KARLO NAGY</t>
  </si>
  <si>
    <t>LUKA NAĐ</t>
  </si>
  <si>
    <t>FILIP ĐURIĆ</t>
  </si>
  <si>
    <t>STEFANI ČIČEK</t>
  </si>
  <si>
    <t>DORIS ŽIVADINOVIĆ</t>
  </si>
  <si>
    <t>MILAN AMIĆ</t>
  </si>
  <si>
    <t>VELJKO STAMBOLIJA</t>
  </si>
  <si>
    <t>VALNEA ĆUTEK</t>
  </si>
  <si>
    <t>IVANA ĐANIĆ</t>
  </si>
  <si>
    <t>DOMAGOJ PASTVEČKO</t>
  </si>
  <si>
    <t>FILIP PRIŠĆ</t>
  </si>
  <si>
    <t>MARIJA KUČINAC</t>
  </si>
  <si>
    <t>KATARINA ŠIMIĆ</t>
  </si>
  <si>
    <t>JOSIP BOROVIČKA</t>
  </si>
  <si>
    <t>ELA PIPEK</t>
  </si>
  <si>
    <t>VESNA AMIĆ</t>
  </si>
  <si>
    <t>SANDRA MURAT</t>
  </si>
  <si>
    <t>GABRIJELA FILIPOVIĆ</t>
  </si>
  <si>
    <t>DIANA STANKO</t>
  </si>
  <si>
    <t>GABRIEL TATIĆ</t>
  </si>
  <si>
    <t>ANTUN BORKOVIĆ</t>
  </si>
  <si>
    <t>JELENA PUTNIK</t>
  </si>
  <si>
    <t>MATIJA MAROŠEVIĆ</t>
  </si>
  <si>
    <t>DINO ARUTINA</t>
  </si>
  <si>
    <t>NATAŠA KATANIĆ</t>
  </si>
  <si>
    <t>LUKA GAJDAŠIĆ</t>
  </si>
  <si>
    <t>ANĐELA MARINKOVIĆ</t>
  </si>
  <si>
    <t>SILVANA ĐOKIĆ</t>
  </si>
  <si>
    <t>MARKO DREKIĆ</t>
  </si>
  <si>
    <t>NIKOLINA PERIĆ</t>
  </si>
  <si>
    <t>PETRA BOŽIĆ</t>
  </si>
  <si>
    <t>LEON PUHANIĆ</t>
  </si>
  <si>
    <t>NIVES STUDENIĆ</t>
  </si>
  <si>
    <t>RUŽA ĐANIJA</t>
  </si>
  <si>
    <t>NADA ĐANIJA</t>
  </si>
  <si>
    <t>DAVID KUČIĆ</t>
  </si>
  <si>
    <t>RENATO MIHALJEV</t>
  </si>
  <si>
    <t>LUCIJA GODAN</t>
  </si>
  <si>
    <t>MILAN GUBIĆ</t>
  </si>
  <si>
    <t>DOROTEA IVANČIĆ</t>
  </si>
  <si>
    <t>MIHAELA FILIPOVIĆ</t>
  </si>
  <si>
    <t>STEVO AMIĆ</t>
  </si>
  <si>
    <t>MARKO PAVIĆ</t>
  </si>
  <si>
    <t>MIHAEL KOVAČ</t>
  </si>
  <si>
    <t>FABIJAN KUŠIĆ</t>
  </si>
  <si>
    <t>IVA BULJAN</t>
  </si>
  <si>
    <t>LAURA VIDAKOVIĆ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</si>
</sst>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2" borderId="11" applyNumberFormat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10" fontId="1" fillId="0" borderId="0" xfId="0" applyNumberFormat="1" applyFont="1"/>
    <xf numFmtId="10" fontId="0" fillId="0" borderId="0" xfId="0" applyNumberForma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/>
    <xf numFmtId="0" fontId="2" fillId="0" borderId="1" xfId="0" applyFont="1" applyBorder="1"/>
    <xf numFmtId="10" fontId="2" fillId="0" borderId="1" xfId="0" applyNumberFormat="1" applyFont="1" applyBorder="1"/>
    <xf numFmtId="0" fontId="1" fillId="0" borderId="1" xfId="0" applyFont="1" applyBorder="1"/>
    <xf numFmtId="10" fontId="1" fillId="0" borderId="1" xfId="0" applyNumberFormat="1" applyFont="1" applyBorder="1"/>
    <xf numFmtId="0" fontId="8" fillId="0" borderId="1" xfId="0" applyFont="1" applyBorder="1"/>
    <xf numFmtId="0" fontId="3" fillId="0" borderId="1" xfId="0" applyFont="1" applyBorder="1"/>
    <xf numFmtId="10" fontId="3" fillId="0" borderId="1" xfId="0" applyNumberFormat="1" applyFont="1" applyBorder="1"/>
    <xf numFmtId="0" fontId="8" fillId="0" borderId="3" xfId="0" applyFont="1" applyBorder="1"/>
    <xf numFmtId="10" fontId="3" fillId="0" borderId="3" xfId="0" applyNumberFormat="1" applyFont="1" applyBorder="1"/>
    <xf numFmtId="0" fontId="8" fillId="0" borderId="2" xfId="0" applyFont="1" applyBorder="1"/>
    <xf numFmtId="0" fontId="3" fillId="0" borderId="2" xfId="0" applyFont="1" applyBorder="1"/>
    <xf numFmtId="0" fontId="1" fillId="0" borderId="3" xfId="0" applyFont="1" applyBorder="1"/>
    <xf numFmtId="10" fontId="1" fillId="0" borderId="3" xfId="0" applyNumberFormat="1" applyFont="1" applyBorder="1"/>
    <xf numFmtId="0" fontId="0" fillId="0" borderId="0" xfId="0" applyNumberFormat="1" applyAlignment="1">
      <alignment wrapText="1"/>
    </xf>
    <xf numFmtId="0" fontId="7" fillId="0" borderId="1" xfId="0" applyFont="1" applyBorder="1" applyAlignment="1">
      <alignment horizontal="center" wrapText="1"/>
    </xf>
    <xf numFmtId="1" fontId="2" fillId="0" borderId="1" xfId="0" applyNumberFormat="1" applyFont="1" applyBorder="1"/>
    <xf numFmtId="0" fontId="11" fillId="0" borderId="1" xfId="0" applyFont="1" applyBorder="1"/>
    <xf numFmtId="10" fontId="11" fillId="0" borderId="1" xfId="0" applyNumberFormat="1" applyFont="1" applyBorder="1"/>
    <xf numFmtId="0" fontId="9" fillId="0" borderId="1" xfId="0" applyFont="1" applyBorder="1"/>
    <xf numFmtId="10" fontId="11" fillId="0" borderId="3" xfId="0" applyNumberFormat="1" applyFont="1" applyBorder="1"/>
    <xf numFmtId="0" fontId="10" fillId="0" borderId="0" xfId="0" applyFont="1"/>
    <xf numFmtId="0" fontId="2" fillId="0" borderId="6" xfId="0" applyFont="1" applyFill="1" applyBorder="1"/>
    <xf numFmtId="0" fontId="1" fillId="0" borderId="8" xfId="0" applyFont="1" applyBorder="1"/>
    <xf numFmtId="0" fontId="8" fillId="0" borderId="8" xfId="0" applyFont="1" applyBorder="1"/>
    <xf numFmtId="0" fontId="1" fillId="0" borderId="10" xfId="0" applyFont="1" applyBorder="1"/>
    <xf numFmtId="0" fontId="3" fillId="0" borderId="8" xfId="0" applyFont="1" applyBorder="1"/>
    <xf numFmtId="0" fontId="2" fillId="0" borderId="1" xfId="0" applyFont="1" applyFill="1" applyBorder="1"/>
    <xf numFmtId="10" fontId="1" fillId="0" borderId="6" xfId="0" applyNumberFormat="1" applyFont="1" applyBorder="1"/>
    <xf numFmtId="10" fontId="8" fillId="0" borderId="6" xfId="0" applyNumberFormat="1" applyFont="1" applyBorder="1"/>
    <xf numFmtId="10" fontId="3" fillId="0" borderId="6" xfId="0" applyNumberFormat="1" applyFont="1" applyBorder="1"/>
    <xf numFmtId="10" fontId="5" fillId="0" borderId="6" xfId="0" applyNumberFormat="1" applyFont="1" applyBorder="1"/>
    <xf numFmtId="10" fontId="2" fillId="0" borderId="0" xfId="0" applyNumberFormat="1" applyFont="1" applyBorder="1"/>
    <xf numFmtId="10" fontId="1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/>
    <xf numFmtId="0" fontId="2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>
      <alignment vertical="center"/>
    </xf>
    <xf numFmtId="10" fontId="12" fillId="0" borderId="1" xfId="0" applyNumberFormat="1" applyFont="1" applyBorder="1"/>
    <xf numFmtId="10" fontId="2" fillId="0" borderId="2" xfId="0" applyNumberFormat="1" applyFont="1" applyBorder="1"/>
    <xf numFmtId="0" fontId="9" fillId="0" borderId="5" xfId="0" applyFont="1" applyBorder="1"/>
    <xf numFmtId="10" fontId="2" fillId="0" borderId="3" xfId="0" applyNumberFormat="1" applyFont="1" applyBorder="1"/>
    <xf numFmtId="0" fontId="1" fillId="0" borderId="1" xfId="0" applyFont="1" applyFill="1" applyBorder="1"/>
    <xf numFmtId="0" fontId="3" fillId="0" borderId="1" xfId="0" applyFont="1" applyFill="1" applyBorder="1"/>
    <xf numFmtId="0" fontId="11" fillId="0" borderId="1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3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16" fillId="0" borderId="0" xfId="0" applyFont="1"/>
    <xf numFmtId="10" fontId="9" fillId="0" borderId="1" xfId="0" applyNumberFormat="1" applyFont="1" applyBorder="1"/>
    <xf numFmtId="10" fontId="9" fillId="0" borderId="3" xfId="0" applyNumberFormat="1" applyFont="1" applyBorder="1"/>
    <xf numFmtId="10" fontId="12" fillId="0" borderId="1" xfId="0" applyNumberFormat="1" applyFont="1" applyBorder="1" applyAlignment="1">
      <alignment vertical="center"/>
    </xf>
    <xf numFmtId="10" fontId="3" fillId="0" borderId="2" xfId="0" applyNumberFormat="1" applyFont="1" applyBorder="1"/>
    <xf numFmtId="0" fontId="3" fillId="0" borderId="7" xfId="0" applyFont="1" applyBorder="1"/>
    <xf numFmtId="0" fontId="1" fillId="0" borderId="2" xfId="0" applyFont="1" applyBorder="1"/>
    <xf numFmtId="0" fontId="1" fillId="0" borderId="9" xfId="0" applyFont="1" applyBorder="1"/>
    <xf numFmtId="10" fontId="1" fillId="0" borderId="2" xfId="0" applyNumberFormat="1" applyFont="1" applyBorder="1"/>
    <xf numFmtId="0" fontId="3" fillId="0" borderId="9" xfId="0" applyFont="1" applyBorder="1"/>
    <xf numFmtId="0" fontId="11" fillId="0" borderId="8" xfId="0" applyFont="1" applyBorder="1"/>
    <xf numFmtId="0" fontId="1" fillId="0" borderId="7" xfId="0" applyFont="1" applyBorder="1"/>
    <xf numFmtId="0" fontId="1" fillId="0" borderId="6" xfId="0" applyFont="1" applyBorder="1"/>
    <xf numFmtId="10" fontId="1" fillId="0" borderId="7" xfId="0" applyNumberFormat="1" applyFont="1" applyBorder="1"/>
    <xf numFmtId="0" fontId="3" fillId="0" borderId="0" xfId="0" applyFont="1" applyBorder="1"/>
    <xf numFmtId="0" fontId="17" fillId="3" borderId="1" xfId="1" applyFill="1" applyBorder="1"/>
    <xf numFmtId="9" fontId="17" fillId="3" borderId="1" xfId="1" applyNumberFormat="1" applyFill="1" applyBorder="1"/>
    <xf numFmtId="0" fontId="0" fillId="3" borderId="0" xfId="0" applyFill="1"/>
    <xf numFmtId="0" fontId="18" fillId="3" borderId="1" xfId="1" applyFont="1" applyFill="1" applyBorder="1"/>
    <xf numFmtId="10" fontId="4" fillId="3" borderId="1" xfId="1" applyNumberFormat="1" applyFont="1" applyFill="1" applyBorder="1"/>
    <xf numFmtId="0" fontId="19" fillId="0" borderId="0" xfId="0" applyFont="1"/>
    <xf numFmtId="0" fontId="20" fillId="3" borderId="1" xfId="1" applyFont="1" applyFill="1" applyBorder="1"/>
    <xf numFmtId="0" fontId="0" fillId="0" borderId="12" xfId="0" applyBorder="1"/>
    <xf numFmtId="0" fontId="21" fillId="0" borderId="12" xfId="0" applyFont="1" applyBorder="1"/>
    <xf numFmtId="10" fontId="21" fillId="0" borderId="12" xfId="0" applyNumberFormat="1" applyFont="1" applyBorder="1"/>
    <xf numFmtId="10" fontId="0" fillId="0" borderId="12" xfId="0" applyNumberFormat="1" applyBorder="1"/>
    <xf numFmtId="10" fontId="4" fillId="0" borderId="12" xfId="0" applyNumberFormat="1" applyFont="1" applyBorder="1"/>
    <xf numFmtId="10" fontId="18" fillId="0" borderId="12" xfId="0" applyNumberFormat="1" applyFont="1" applyBorder="1"/>
    <xf numFmtId="0" fontId="0" fillId="0" borderId="1" xfId="0" applyBorder="1"/>
    <xf numFmtId="10" fontId="0" fillId="0" borderId="1" xfId="0" applyNumberFormat="1" applyBorder="1"/>
    <xf numFmtId="0" fontId="22" fillId="0" borderId="1" xfId="0" applyFont="1" applyBorder="1"/>
    <xf numFmtId="10" fontId="4" fillId="0" borderId="1" xfId="0" applyNumberFormat="1" applyFont="1" applyBorder="1"/>
    <xf numFmtId="0" fontId="23" fillId="0" borderId="1" xfId="0" applyFont="1" applyBorder="1"/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workbookViewId="0">
      <selection sqref="A1:J16"/>
    </sheetView>
  </sheetViews>
  <sheetFormatPr defaultRowHeight="15" x14ac:dyDescent="0.25"/>
  <cols>
    <col min="1" max="1" width="27.85546875" style="29" customWidth="1"/>
    <col min="2" max="2" width="9.5703125" customWidth="1"/>
    <col min="3" max="8" width="9.7109375" bestFit="1" customWidth="1"/>
    <col min="9" max="9" width="12.5703125" style="61" customWidth="1"/>
    <col min="10" max="10" width="13.7109375" customWidth="1"/>
    <col min="11" max="11" width="13" customWidth="1"/>
  </cols>
  <sheetData>
    <row r="1" spans="1:11" ht="18.75" x14ac:dyDescent="0.3">
      <c r="A1" s="13" t="s">
        <v>9</v>
      </c>
      <c r="B1" s="9" t="s">
        <v>0</v>
      </c>
      <c r="C1" s="9" t="s">
        <v>1</v>
      </c>
      <c r="D1" s="9" t="s">
        <v>2</v>
      </c>
      <c r="E1" s="9" t="s">
        <v>8</v>
      </c>
      <c r="F1" s="9" t="s">
        <v>4</v>
      </c>
      <c r="G1" s="9" t="s">
        <v>3</v>
      </c>
      <c r="H1" s="9" t="s">
        <v>5</v>
      </c>
      <c r="I1" s="27" t="s">
        <v>6</v>
      </c>
      <c r="J1" s="10" t="s">
        <v>7</v>
      </c>
    </row>
    <row r="2" spans="1:11" ht="18.75" x14ac:dyDescent="0.3">
      <c r="A2" s="25" t="s">
        <v>23</v>
      </c>
      <c r="B2" s="25">
        <v>0</v>
      </c>
      <c r="C2" s="25">
        <v>0</v>
      </c>
      <c r="D2" s="25">
        <v>2</v>
      </c>
      <c r="E2" s="25">
        <v>2</v>
      </c>
      <c r="F2" s="25">
        <v>2</v>
      </c>
      <c r="G2" s="25">
        <v>2</v>
      </c>
      <c r="H2" s="25">
        <v>3</v>
      </c>
      <c r="I2" s="25">
        <f>SUM(B2:H2)</f>
        <v>11</v>
      </c>
      <c r="J2" s="26">
        <f>I2/35</f>
        <v>0.31428571428571428</v>
      </c>
      <c r="K2" s="22"/>
    </row>
    <row r="3" spans="1:11" ht="18.75" x14ac:dyDescent="0.3">
      <c r="A3" s="13" t="s">
        <v>15</v>
      </c>
      <c r="B3" s="11">
        <v>2</v>
      </c>
      <c r="C3" s="11">
        <v>2</v>
      </c>
      <c r="D3" s="11">
        <v>3</v>
      </c>
      <c r="E3" s="11">
        <v>3</v>
      </c>
      <c r="F3" s="11">
        <v>4</v>
      </c>
      <c r="G3" s="11">
        <v>3</v>
      </c>
      <c r="H3" s="11">
        <v>3</v>
      </c>
      <c r="I3" s="27">
        <f t="shared" ref="I3:I34" si="0">SUM(B3:H3)</f>
        <v>20</v>
      </c>
      <c r="J3" s="62">
        <f t="shared" ref="J3:J34" si="1">I3/35</f>
        <v>0.5714285714285714</v>
      </c>
    </row>
    <row r="4" spans="1:11" ht="18.75" x14ac:dyDescent="0.3">
      <c r="A4" s="13" t="s">
        <v>22</v>
      </c>
      <c r="B4" s="11">
        <v>2</v>
      </c>
      <c r="C4" s="11">
        <v>5</v>
      </c>
      <c r="D4" s="11">
        <v>2</v>
      </c>
      <c r="E4" s="11">
        <v>4</v>
      </c>
      <c r="F4" s="11">
        <v>3</v>
      </c>
      <c r="G4" s="11">
        <v>1</v>
      </c>
      <c r="H4" s="11">
        <v>4</v>
      </c>
      <c r="I4" s="27">
        <f t="shared" si="0"/>
        <v>21</v>
      </c>
      <c r="J4" s="62">
        <f t="shared" si="1"/>
        <v>0.6</v>
      </c>
    </row>
    <row r="5" spans="1:11" ht="18.75" x14ac:dyDescent="0.3">
      <c r="A5" s="13" t="s">
        <v>17</v>
      </c>
      <c r="B5" s="11">
        <v>3</v>
      </c>
      <c r="C5" s="11">
        <v>3</v>
      </c>
      <c r="D5" s="11">
        <v>1</v>
      </c>
      <c r="E5" s="11">
        <v>2</v>
      </c>
      <c r="F5" s="11">
        <v>5</v>
      </c>
      <c r="G5" s="11">
        <v>3</v>
      </c>
      <c r="H5" s="11">
        <v>1</v>
      </c>
      <c r="I5" s="27">
        <f t="shared" si="0"/>
        <v>18</v>
      </c>
      <c r="J5" s="62">
        <f t="shared" si="1"/>
        <v>0.51428571428571423</v>
      </c>
    </row>
    <row r="6" spans="1:11" ht="18.75" x14ac:dyDescent="0.3">
      <c r="A6" s="13" t="s">
        <v>11</v>
      </c>
      <c r="B6" s="11">
        <v>3</v>
      </c>
      <c r="C6" s="11">
        <v>2</v>
      </c>
      <c r="D6" s="11">
        <v>2</v>
      </c>
      <c r="E6" s="11">
        <v>5</v>
      </c>
      <c r="F6" s="11">
        <v>5</v>
      </c>
      <c r="G6" s="11">
        <v>3</v>
      </c>
      <c r="H6" s="11">
        <v>4</v>
      </c>
      <c r="I6" s="27">
        <f t="shared" si="0"/>
        <v>24</v>
      </c>
      <c r="J6" s="62">
        <f t="shared" si="1"/>
        <v>0.68571428571428572</v>
      </c>
    </row>
    <row r="7" spans="1:11" ht="18.75" x14ac:dyDescent="0.3">
      <c r="A7" s="13" t="s">
        <v>105</v>
      </c>
      <c r="B7" s="11">
        <v>1</v>
      </c>
      <c r="C7" s="11">
        <v>3</v>
      </c>
      <c r="D7" s="11">
        <v>1</v>
      </c>
      <c r="E7" s="11">
        <v>1</v>
      </c>
      <c r="F7" s="11">
        <v>3</v>
      </c>
      <c r="G7" s="11">
        <v>2</v>
      </c>
      <c r="H7" s="11">
        <v>3</v>
      </c>
      <c r="I7" s="27">
        <f t="shared" si="0"/>
        <v>14</v>
      </c>
      <c r="J7" s="62">
        <f t="shared" si="1"/>
        <v>0.4</v>
      </c>
    </row>
    <row r="8" spans="1:11" ht="18.75" x14ac:dyDescent="0.3">
      <c r="A8" s="13" t="s">
        <v>101</v>
      </c>
      <c r="B8" s="11">
        <v>2</v>
      </c>
      <c r="C8" s="11">
        <v>2</v>
      </c>
      <c r="D8" s="11">
        <v>2</v>
      </c>
      <c r="E8" s="11">
        <v>5</v>
      </c>
      <c r="F8" s="11">
        <v>3</v>
      </c>
      <c r="G8" s="11">
        <v>3</v>
      </c>
      <c r="H8" s="11">
        <v>3</v>
      </c>
      <c r="I8" s="27">
        <f t="shared" si="0"/>
        <v>20</v>
      </c>
      <c r="J8" s="62">
        <f t="shared" si="1"/>
        <v>0.5714285714285714</v>
      </c>
    </row>
    <row r="9" spans="1:11" ht="18.75" x14ac:dyDescent="0.3">
      <c r="A9" s="13" t="s">
        <v>20</v>
      </c>
      <c r="B9" s="11">
        <v>3</v>
      </c>
      <c r="C9" s="11">
        <v>4</v>
      </c>
      <c r="D9" s="11">
        <v>1</v>
      </c>
      <c r="E9" s="11">
        <v>3</v>
      </c>
      <c r="F9" s="11">
        <v>4</v>
      </c>
      <c r="G9" s="11">
        <v>3</v>
      </c>
      <c r="H9" s="11">
        <v>1</v>
      </c>
      <c r="I9" s="27">
        <f t="shared" si="0"/>
        <v>19</v>
      </c>
      <c r="J9" s="62">
        <f t="shared" si="1"/>
        <v>0.54285714285714282</v>
      </c>
    </row>
    <row r="10" spans="1:11" ht="18.75" x14ac:dyDescent="0.3">
      <c r="A10" s="13" t="s">
        <v>102</v>
      </c>
      <c r="B10" s="11">
        <v>2</v>
      </c>
      <c r="C10" s="11">
        <v>5</v>
      </c>
      <c r="D10" s="11">
        <v>3</v>
      </c>
      <c r="E10" s="11">
        <v>5</v>
      </c>
      <c r="F10" s="11">
        <v>5</v>
      </c>
      <c r="G10" s="11">
        <v>5</v>
      </c>
      <c r="H10" s="11">
        <v>3</v>
      </c>
      <c r="I10" s="27">
        <f t="shared" si="0"/>
        <v>28</v>
      </c>
      <c r="J10" s="62">
        <f t="shared" si="1"/>
        <v>0.8</v>
      </c>
    </row>
    <row r="11" spans="1:11" ht="18.75" x14ac:dyDescent="0.3">
      <c r="A11" s="13" t="s">
        <v>18</v>
      </c>
      <c r="B11" s="11">
        <v>2</v>
      </c>
      <c r="C11" s="11">
        <v>2</v>
      </c>
      <c r="D11" s="11">
        <v>1</v>
      </c>
      <c r="E11" s="11">
        <v>2</v>
      </c>
      <c r="F11" s="11">
        <v>3</v>
      </c>
      <c r="G11" s="11">
        <v>5</v>
      </c>
      <c r="H11" s="11">
        <v>2</v>
      </c>
      <c r="I11" s="27">
        <f t="shared" si="0"/>
        <v>17</v>
      </c>
      <c r="J11" s="62">
        <f t="shared" si="1"/>
        <v>0.48571428571428571</v>
      </c>
    </row>
    <row r="12" spans="1:11" ht="18.75" x14ac:dyDescent="0.3">
      <c r="A12" s="25" t="s">
        <v>21</v>
      </c>
      <c r="B12" s="25">
        <v>2</v>
      </c>
      <c r="C12" s="25">
        <v>0</v>
      </c>
      <c r="D12" s="25">
        <v>0</v>
      </c>
      <c r="E12" s="25">
        <v>2</v>
      </c>
      <c r="F12" s="25">
        <v>3</v>
      </c>
      <c r="G12" s="25">
        <v>2</v>
      </c>
      <c r="H12" s="25">
        <v>2</v>
      </c>
      <c r="I12" s="25">
        <f t="shared" si="0"/>
        <v>11</v>
      </c>
      <c r="J12" s="26">
        <f t="shared" si="1"/>
        <v>0.31428571428571428</v>
      </c>
    </row>
    <row r="13" spans="1:11" ht="18.75" x14ac:dyDescent="0.3">
      <c r="A13" s="13" t="s">
        <v>19</v>
      </c>
      <c r="B13" s="13">
        <v>3</v>
      </c>
      <c r="C13" s="13">
        <v>3</v>
      </c>
      <c r="D13" s="13">
        <v>0</v>
      </c>
      <c r="E13" s="13">
        <v>4</v>
      </c>
      <c r="F13" s="13">
        <v>0</v>
      </c>
      <c r="G13" s="13">
        <v>2</v>
      </c>
      <c r="H13" s="13">
        <v>2</v>
      </c>
      <c r="I13" s="27">
        <f t="shared" si="0"/>
        <v>14</v>
      </c>
      <c r="J13" s="62">
        <f t="shared" si="1"/>
        <v>0.4</v>
      </c>
    </row>
    <row r="14" spans="1:11" ht="18.75" x14ac:dyDescent="0.3">
      <c r="A14" s="13" t="s">
        <v>16</v>
      </c>
      <c r="B14" s="11">
        <v>4</v>
      </c>
      <c r="C14" s="11">
        <v>1</v>
      </c>
      <c r="D14" s="11">
        <v>3</v>
      </c>
      <c r="E14" s="11">
        <v>5</v>
      </c>
      <c r="F14" s="11">
        <v>4</v>
      </c>
      <c r="G14" s="11">
        <v>3</v>
      </c>
      <c r="H14" s="11">
        <v>4</v>
      </c>
      <c r="I14" s="27">
        <f t="shared" si="0"/>
        <v>24</v>
      </c>
      <c r="J14" s="62">
        <f t="shared" si="1"/>
        <v>0.68571428571428572</v>
      </c>
    </row>
    <row r="15" spans="1:11" ht="18.75" x14ac:dyDescent="0.3">
      <c r="A15" s="13" t="s">
        <v>10</v>
      </c>
      <c r="B15" s="11">
        <v>3</v>
      </c>
      <c r="C15" s="11">
        <v>5</v>
      </c>
      <c r="D15" s="11">
        <v>1</v>
      </c>
      <c r="E15" s="11">
        <v>4</v>
      </c>
      <c r="F15" s="11">
        <v>2</v>
      </c>
      <c r="G15" s="11">
        <v>5</v>
      </c>
      <c r="H15" s="11">
        <v>4</v>
      </c>
      <c r="I15" s="27">
        <f t="shared" si="0"/>
        <v>24</v>
      </c>
      <c r="J15" s="62">
        <f t="shared" si="1"/>
        <v>0.68571428571428572</v>
      </c>
    </row>
    <row r="16" spans="1:11" ht="18.75" x14ac:dyDescent="0.3">
      <c r="A16" s="13" t="s">
        <v>12</v>
      </c>
      <c r="B16" s="11">
        <v>2</v>
      </c>
      <c r="C16" s="11">
        <v>2</v>
      </c>
      <c r="D16" s="11">
        <v>2</v>
      </c>
      <c r="E16" s="11">
        <v>5</v>
      </c>
      <c r="F16" s="11">
        <v>4</v>
      </c>
      <c r="G16" s="11">
        <v>3</v>
      </c>
      <c r="H16" s="11">
        <v>1</v>
      </c>
      <c r="I16" s="27">
        <f t="shared" si="0"/>
        <v>19</v>
      </c>
      <c r="J16" s="62">
        <f t="shared" si="1"/>
        <v>0.54285714285714282</v>
      </c>
    </row>
    <row r="17" spans="1:10" ht="19.5" thickBot="1" x14ac:dyDescent="0.35">
      <c r="A17" s="19" t="s">
        <v>13</v>
      </c>
      <c r="B17" s="19">
        <v>5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2</v>
      </c>
      <c r="I17" s="14">
        <f t="shared" si="0"/>
        <v>32</v>
      </c>
      <c r="J17" s="65">
        <f t="shared" si="1"/>
        <v>0.91428571428571426</v>
      </c>
    </row>
    <row r="18" spans="1:10" ht="19.5" thickTop="1" x14ac:dyDescent="0.3">
      <c r="A18" s="57" t="s">
        <v>35</v>
      </c>
      <c r="B18" s="20">
        <v>3</v>
      </c>
      <c r="C18" s="20">
        <v>2</v>
      </c>
      <c r="D18" s="20">
        <v>1</v>
      </c>
      <c r="E18" s="20">
        <v>4</v>
      </c>
      <c r="F18" s="20">
        <v>3</v>
      </c>
      <c r="G18" s="20">
        <v>3</v>
      </c>
      <c r="H18" s="20">
        <v>4</v>
      </c>
      <c r="I18" s="48">
        <f t="shared" si="0"/>
        <v>20</v>
      </c>
      <c r="J18" s="63">
        <f t="shared" si="1"/>
        <v>0.5714285714285714</v>
      </c>
    </row>
    <row r="19" spans="1:10" ht="18.75" x14ac:dyDescent="0.3">
      <c r="A19" s="58" t="s">
        <v>32</v>
      </c>
      <c r="B19" s="13">
        <v>2</v>
      </c>
      <c r="C19" s="13">
        <v>2</v>
      </c>
      <c r="D19" s="13">
        <v>0</v>
      </c>
      <c r="E19" s="13">
        <v>1</v>
      </c>
      <c r="F19" s="13">
        <v>0</v>
      </c>
      <c r="G19" s="13">
        <v>2</v>
      </c>
      <c r="H19" s="13">
        <v>0</v>
      </c>
      <c r="I19" s="27">
        <f t="shared" si="0"/>
        <v>7</v>
      </c>
      <c r="J19" s="62">
        <f t="shared" si="1"/>
        <v>0.2</v>
      </c>
    </row>
    <row r="20" spans="1:10" ht="18.75" x14ac:dyDescent="0.3">
      <c r="A20" s="58" t="s">
        <v>34</v>
      </c>
      <c r="B20" s="11">
        <v>3</v>
      </c>
      <c r="C20" s="11">
        <v>3</v>
      </c>
      <c r="D20" s="11">
        <v>2</v>
      </c>
      <c r="E20" s="11">
        <v>5</v>
      </c>
      <c r="F20" s="11">
        <v>3</v>
      </c>
      <c r="G20" s="11">
        <v>1</v>
      </c>
      <c r="H20" s="11">
        <v>4</v>
      </c>
      <c r="I20" s="27">
        <f t="shared" si="0"/>
        <v>21</v>
      </c>
      <c r="J20" s="62">
        <f t="shared" si="1"/>
        <v>0.6</v>
      </c>
    </row>
    <row r="21" spans="1:10" ht="18.75" x14ac:dyDescent="0.3">
      <c r="A21" s="52" t="s">
        <v>36</v>
      </c>
      <c r="B21" s="25">
        <v>1</v>
      </c>
      <c r="C21" s="25">
        <v>1</v>
      </c>
      <c r="D21" s="25">
        <v>0</v>
      </c>
      <c r="E21" s="25">
        <v>1</v>
      </c>
      <c r="F21" s="25">
        <v>1</v>
      </c>
      <c r="G21" s="25">
        <v>1</v>
      </c>
      <c r="H21" s="25">
        <v>0</v>
      </c>
      <c r="I21" s="25">
        <f t="shared" si="0"/>
        <v>5</v>
      </c>
      <c r="J21" s="26">
        <f t="shared" si="1"/>
        <v>0.14285714285714285</v>
      </c>
    </row>
    <row r="22" spans="1:10" ht="18.75" x14ac:dyDescent="0.3">
      <c r="A22" s="58" t="s">
        <v>24</v>
      </c>
      <c r="B22" s="11">
        <v>5</v>
      </c>
      <c r="C22" s="11">
        <v>4</v>
      </c>
      <c r="D22" s="11">
        <v>1</v>
      </c>
      <c r="E22" s="11">
        <v>4</v>
      </c>
      <c r="F22" s="11">
        <v>3</v>
      </c>
      <c r="G22" s="11">
        <v>3</v>
      </c>
      <c r="H22" s="11">
        <v>4</v>
      </c>
      <c r="I22" s="27">
        <f t="shared" si="0"/>
        <v>24</v>
      </c>
      <c r="J22" s="62">
        <f t="shared" si="1"/>
        <v>0.68571428571428572</v>
      </c>
    </row>
    <row r="23" spans="1:10" ht="18.75" x14ac:dyDescent="0.3">
      <c r="A23" s="58" t="s">
        <v>27</v>
      </c>
      <c r="B23" s="11">
        <v>3</v>
      </c>
      <c r="C23" s="11">
        <v>3</v>
      </c>
      <c r="D23" s="11">
        <v>5</v>
      </c>
      <c r="E23" s="11">
        <v>5</v>
      </c>
      <c r="F23" s="11">
        <v>5</v>
      </c>
      <c r="G23" s="11">
        <v>3</v>
      </c>
      <c r="H23" s="11">
        <v>3</v>
      </c>
      <c r="I23" s="27">
        <f t="shared" si="0"/>
        <v>27</v>
      </c>
      <c r="J23" s="62">
        <f t="shared" si="1"/>
        <v>0.77142857142857146</v>
      </c>
    </row>
    <row r="24" spans="1:10" ht="18.75" x14ac:dyDescent="0.3">
      <c r="A24" s="58" t="s">
        <v>31</v>
      </c>
      <c r="B24" s="11">
        <v>1</v>
      </c>
      <c r="C24" s="11">
        <v>0</v>
      </c>
      <c r="D24" s="11">
        <v>0</v>
      </c>
      <c r="E24" s="11">
        <v>3</v>
      </c>
      <c r="F24" s="11">
        <v>2</v>
      </c>
      <c r="G24" s="11">
        <v>2</v>
      </c>
      <c r="H24" s="11">
        <v>2</v>
      </c>
      <c r="I24" s="27">
        <f t="shared" si="0"/>
        <v>10</v>
      </c>
      <c r="J24" s="62">
        <f t="shared" si="1"/>
        <v>0.2857142857142857</v>
      </c>
    </row>
    <row r="25" spans="1:10" ht="18.75" x14ac:dyDescent="0.3">
      <c r="A25" s="51" t="s">
        <v>103</v>
      </c>
      <c r="B25" s="14">
        <v>3</v>
      </c>
      <c r="C25" s="14">
        <v>4</v>
      </c>
      <c r="D25" s="14">
        <v>4</v>
      </c>
      <c r="E25" s="14">
        <v>5</v>
      </c>
      <c r="F25" s="14">
        <v>5</v>
      </c>
      <c r="G25" s="14">
        <v>4</v>
      </c>
      <c r="H25" s="14">
        <v>5</v>
      </c>
      <c r="I25" s="14">
        <f t="shared" si="0"/>
        <v>30</v>
      </c>
      <c r="J25" s="15">
        <f t="shared" si="1"/>
        <v>0.8571428571428571</v>
      </c>
    </row>
    <row r="26" spans="1:10" ht="18.75" x14ac:dyDescent="0.3">
      <c r="A26" s="58" t="s">
        <v>38</v>
      </c>
      <c r="B26" s="11">
        <v>4</v>
      </c>
      <c r="C26" s="11">
        <v>3</v>
      </c>
      <c r="D26" s="11">
        <v>0</v>
      </c>
      <c r="E26" s="11">
        <v>5</v>
      </c>
      <c r="F26" s="11">
        <v>4</v>
      </c>
      <c r="G26" s="11">
        <v>5</v>
      </c>
      <c r="H26" s="11">
        <v>3</v>
      </c>
      <c r="I26" s="27">
        <f t="shared" si="0"/>
        <v>24</v>
      </c>
      <c r="J26" s="62">
        <f t="shared" si="1"/>
        <v>0.68571428571428572</v>
      </c>
    </row>
    <row r="27" spans="1:10" ht="18.75" x14ac:dyDescent="0.3">
      <c r="A27" s="58" t="s">
        <v>29</v>
      </c>
      <c r="B27" s="11">
        <v>3</v>
      </c>
      <c r="C27" s="11">
        <v>5</v>
      </c>
      <c r="D27" s="11">
        <v>3</v>
      </c>
      <c r="E27" s="11">
        <v>5</v>
      </c>
      <c r="F27" s="11">
        <v>4</v>
      </c>
      <c r="G27" s="11">
        <v>3</v>
      </c>
      <c r="H27" s="11">
        <v>4</v>
      </c>
      <c r="I27" s="27">
        <f t="shared" si="0"/>
        <v>27</v>
      </c>
      <c r="J27" s="62">
        <f t="shared" si="1"/>
        <v>0.77142857142857146</v>
      </c>
    </row>
    <row r="28" spans="1:10" ht="18.75" x14ac:dyDescent="0.3">
      <c r="A28" s="58" t="s">
        <v>104</v>
      </c>
      <c r="B28" s="11">
        <v>2</v>
      </c>
      <c r="C28" s="11">
        <v>4</v>
      </c>
      <c r="D28" s="11">
        <v>1</v>
      </c>
      <c r="E28" s="11">
        <v>5</v>
      </c>
      <c r="F28" s="11">
        <v>5</v>
      </c>
      <c r="G28" s="11">
        <v>1</v>
      </c>
      <c r="H28" s="11">
        <v>3</v>
      </c>
      <c r="I28" s="27">
        <f t="shared" si="0"/>
        <v>21</v>
      </c>
      <c r="J28" s="62">
        <f t="shared" si="1"/>
        <v>0.6</v>
      </c>
    </row>
    <row r="29" spans="1:10" ht="18.75" x14ac:dyDescent="0.3">
      <c r="A29" s="58" t="s">
        <v>26</v>
      </c>
      <c r="B29" s="11">
        <v>2</v>
      </c>
      <c r="C29" s="11">
        <v>2</v>
      </c>
      <c r="D29" s="11">
        <v>0</v>
      </c>
      <c r="E29" s="11">
        <v>4</v>
      </c>
      <c r="F29" s="11">
        <v>1</v>
      </c>
      <c r="G29" s="11">
        <v>0</v>
      </c>
      <c r="H29" s="11">
        <v>3</v>
      </c>
      <c r="I29" s="27">
        <f t="shared" si="0"/>
        <v>12</v>
      </c>
      <c r="J29" s="62">
        <f t="shared" si="1"/>
        <v>0.34285714285714286</v>
      </c>
    </row>
    <row r="30" spans="1:10" ht="18.75" x14ac:dyDescent="0.3">
      <c r="A30" s="58" t="s">
        <v>33</v>
      </c>
      <c r="B30" s="11">
        <v>4</v>
      </c>
      <c r="C30" s="11">
        <v>0</v>
      </c>
      <c r="D30" s="11">
        <v>4</v>
      </c>
      <c r="E30" s="11">
        <v>4</v>
      </c>
      <c r="F30" s="11">
        <v>1</v>
      </c>
      <c r="G30" s="11">
        <v>2</v>
      </c>
      <c r="H30" s="11">
        <v>3</v>
      </c>
      <c r="I30" s="27">
        <f t="shared" si="0"/>
        <v>18</v>
      </c>
      <c r="J30" s="62">
        <f t="shared" si="1"/>
        <v>0.51428571428571423</v>
      </c>
    </row>
    <row r="31" spans="1:10" ht="18.75" x14ac:dyDescent="0.3">
      <c r="A31" s="58" t="s">
        <v>25</v>
      </c>
      <c r="B31" s="11">
        <v>1</v>
      </c>
      <c r="C31" s="11">
        <v>4</v>
      </c>
      <c r="D31" s="11">
        <v>0</v>
      </c>
      <c r="E31" s="11">
        <v>5</v>
      </c>
      <c r="F31" s="11">
        <v>1</v>
      </c>
      <c r="G31" s="11">
        <v>3</v>
      </c>
      <c r="H31" s="11">
        <v>4</v>
      </c>
      <c r="I31" s="27">
        <f t="shared" si="0"/>
        <v>18</v>
      </c>
      <c r="J31" s="62">
        <f t="shared" si="1"/>
        <v>0.51428571428571423</v>
      </c>
    </row>
    <row r="32" spans="1:10" ht="18.75" x14ac:dyDescent="0.3">
      <c r="A32" s="58" t="s">
        <v>28</v>
      </c>
      <c r="B32" s="11">
        <v>1</v>
      </c>
      <c r="C32" s="11">
        <v>2</v>
      </c>
      <c r="D32" s="11">
        <v>1</v>
      </c>
      <c r="E32" s="11">
        <v>2</v>
      </c>
      <c r="F32" s="11">
        <v>2</v>
      </c>
      <c r="G32" s="11">
        <v>1</v>
      </c>
      <c r="H32" s="11">
        <v>3</v>
      </c>
      <c r="I32" s="27">
        <f t="shared" si="0"/>
        <v>12</v>
      </c>
      <c r="J32" s="62">
        <f t="shared" si="1"/>
        <v>0.34285714285714286</v>
      </c>
    </row>
    <row r="33" spans="1:10" ht="18.75" x14ac:dyDescent="0.3">
      <c r="A33" s="58" t="s">
        <v>37</v>
      </c>
      <c r="B33" s="11">
        <v>2</v>
      </c>
      <c r="C33" s="11">
        <v>2</v>
      </c>
      <c r="D33" s="11">
        <v>1</v>
      </c>
      <c r="E33" s="11">
        <v>1</v>
      </c>
      <c r="F33" s="11">
        <v>2</v>
      </c>
      <c r="G33" s="11">
        <v>1</v>
      </c>
      <c r="H33" s="11">
        <v>1</v>
      </c>
      <c r="I33" s="27">
        <f t="shared" si="0"/>
        <v>10</v>
      </c>
      <c r="J33" s="62">
        <f t="shared" si="1"/>
        <v>0.2857142857142857</v>
      </c>
    </row>
    <row r="34" spans="1:10" ht="18.75" x14ac:dyDescent="0.3">
      <c r="A34" s="58" t="s">
        <v>30</v>
      </c>
      <c r="B34" s="11">
        <v>4</v>
      </c>
      <c r="C34" s="11">
        <v>3</v>
      </c>
      <c r="D34" s="11">
        <v>2</v>
      </c>
      <c r="E34" s="11">
        <v>5</v>
      </c>
      <c r="F34" s="11">
        <v>5</v>
      </c>
      <c r="G34" s="11">
        <v>3</v>
      </c>
      <c r="H34" s="11">
        <v>4</v>
      </c>
      <c r="I34" s="27">
        <f t="shared" si="0"/>
        <v>26</v>
      </c>
      <c r="J34" s="62">
        <f t="shared" si="1"/>
        <v>0.74285714285714288</v>
      </c>
    </row>
    <row r="35" spans="1:10" ht="37.5" x14ac:dyDescent="0.3">
      <c r="A35" s="59" t="s">
        <v>52</v>
      </c>
      <c r="B35" s="45">
        <f>83/165</f>
        <v>0.50303030303030305</v>
      </c>
      <c r="C35" s="45">
        <f>88/165</f>
        <v>0.53333333333333333</v>
      </c>
      <c r="D35" s="45">
        <f>54/165</f>
        <v>0.32727272727272727</v>
      </c>
      <c r="E35" s="45">
        <f>121/165</f>
        <v>0.73333333333333328</v>
      </c>
      <c r="F35" s="45">
        <f>102/165</f>
        <v>0.61818181818181817</v>
      </c>
      <c r="G35" s="45">
        <f>88/165</f>
        <v>0.53333333333333333</v>
      </c>
      <c r="H35" s="45">
        <f>92/165</f>
        <v>0.55757575757575761</v>
      </c>
      <c r="I35" s="64">
        <f>628/1155</f>
        <v>0.54372294372294372</v>
      </c>
      <c r="J35" s="12"/>
    </row>
    <row r="37" spans="1:10" x14ac:dyDescent="0.25">
      <c r="I37"/>
    </row>
    <row r="38" spans="1:10" ht="18.75" x14ac:dyDescent="0.3">
      <c r="A38" s="60"/>
    </row>
  </sheetData>
  <sortState ref="A2:J36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N10" sqref="N10"/>
    </sheetView>
  </sheetViews>
  <sheetFormatPr defaultRowHeight="15" x14ac:dyDescent="0.25"/>
  <cols>
    <col min="1" max="1" width="23.7109375" customWidth="1"/>
    <col min="2" max="8" width="9.7109375" bestFit="1" customWidth="1"/>
    <col min="9" max="9" width="12.28515625" customWidth="1"/>
    <col min="10" max="10" width="11.85546875" customWidth="1"/>
  </cols>
  <sheetData>
    <row r="1" spans="1:10" ht="18.75" x14ac:dyDescent="0.3">
      <c r="A1" s="9" t="s">
        <v>9</v>
      </c>
      <c r="B1" s="9" t="s">
        <v>0</v>
      </c>
      <c r="C1" s="9" t="s">
        <v>1</v>
      </c>
      <c r="D1" s="9" t="s">
        <v>2</v>
      </c>
      <c r="E1" s="9" t="s">
        <v>8</v>
      </c>
      <c r="F1" s="9" t="s">
        <v>4</v>
      </c>
      <c r="G1" s="9" t="s">
        <v>3</v>
      </c>
      <c r="H1" s="9" t="s">
        <v>5</v>
      </c>
      <c r="I1" s="9" t="s">
        <v>6</v>
      </c>
      <c r="J1" s="10" t="s">
        <v>7</v>
      </c>
    </row>
    <row r="2" spans="1:10" ht="18.75" x14ac:dyDescent="0.3">
      <c r="A2" s="25" t="s">
        <v>46</v>
      </c>
      <c r="B2" s="25">
        <v>2</v>
      </c>
      <c r="C2" s="25">
        <v>2</v>
      </c>
      <c r="D2" s="25">
        <v>3</v>
      </c>
      <c r="E2" s="25">
        <v>2</v>
      </c>
      <c r="F2" s="25">
        <v>0</v>
      </c>
      <c r="G2" s="25">
        <v>0</v>
      </c>
      <c r="H2" s="25">
        <v>1</v>
      </c>
      <c r="I2" s="25">
        <f>SUM(B2:H2)</f>
        <v>10</v>
      </c>
      <c r="J2" s="26">
        <f>I2/35</f>
        <v>0.2857142857142857</v>
      </c>
    </row>
    <row r="3" spans="1:10" ht="18.75" x14ac:dyDescent="0.3">
      <c r="A3" s="11" t="s">
        <v>44</v>
      </c>
      <c r="B3" s="11">
        <v>2</v>
      </c>
      <c r="C3" s="11">
        <v>2</v>
      </c>
      <c r="D3" s="11">
        <v>4</v>
      </c>
      <c r="E3" s="11">
        <v>4</v>
      </c>
      <c r="F3" s="11">
        <v>4</v>
      </c>
      <c r="G3" s="11">
        <v>4</v>
      </c>
      <c r="H3" s="11">
        <v>1</v>
      </c>
      <c r="I3" s="9">
        <f t="shared" ref="I3:I14" si="0">SUM(B3:H3)</f>
        <v>21</v>
      </c>
      <c r="J3" s="10">
        <f t="shared" ref="J3:J14" si="1">I3/35</f>
        <v>0.6</v>
      </c>
    </row>
    <row r="4" spans="1:10" ht="18.75" x14ac:dyDescent="0.3">
      <c r="A4" s="11" t="s">
        <v>47</v>
      </c>
      <c r="B4" s="11">
        <v>4</v>
      </c>
      <c r="C4" s="11">
        <v>1</v>
      </c>
      <c r="D4" s="11">
        <v>4</v>
      </c>
      <c r="E4" s="11">
        <v>5</v>
      </c>
      <c r="F4" s="11">
        <v>5</v>
      </c>
      <c r="G4" s="11">
        <v>5</v>
      </c>
      <c r="H4" s="11">
        <v>3</v>
      </c>
      <c r="I4" s="9">
        <f t="shared" si="0"/>
        <v>27</v>
      </c>
      <c r="J4" s="10">
        <f t="shared" si="1"/>
        <v>0.77142857142857146</v>
      </c>
    </row>
    <row r="5" spans="1:10" ht="18.75" x14ac:dyDescent="0.3">
      <c r="A5" s="11" t="s">
        <v>48</v>
      </c>
      <c r="B5" s="11">
        <v>2</v>
      </c>
      <c r="C5" s="11">
        <v>3</v>
      </c>
      <c r="D5" s="11">
        <v>5</v>
      </c>
      <c r="E5" s="11">
        <v>3</v>
      </c>
      <c r="F5" s="11">
        <v>3</v>
      </c>
      <c r="G5" s="11">
        <v>2</v>
      </c>
      <c r="H5" s="11">
        <v>4</v>
      </c>
      <c r="I5" s="9">
        <f t="shared" si="0"/>
        <v>22</v>
      </c>
      <c r="J5" s="10">
        <f t="shared" si="1"/>
        <v>0.62857142857142856</v>
      </c>
    </row>
    <row r="6" spans="1:10" ht="18.75" x14ac:dyDescent="0.3">
      <c r="A6" s="11" t="s">
        <v>49</v>
      </c>
      <c r="B6" s="11">
        <v>1</v>
      </c>
      <c r="C6" s="11">
        <v>2</v>
      </c>
      <c r="D6" s="11">
        <v>3</v>
      </c>
      <c r="E6" s="11">
        <v>4</v>
      </c>
      <c r="F6" s="11">
        <v>3</v>
      </c>
      <c r="G6" s="11">
        <v>2</v>
      </c>
      <c r="H6" s="11">
        <v>1</v>
      </c>
      <c r="I6" s="9">
        <f t="shared" si="0"/>
        <v>16</v>
      </c>
      <c r="J6" s="10">
        <f t="shared" si="1"/>
        <v>0.45714285714285713</v>
      </c>
    </row>
    <row r="7" spans="1:10" ht="18.75" x14ac:dyDescent="0.3">
      <c r="A7" s="11" t="s">
        <v>39</v>
      </c>
      <c r="B7" s="11">
        <v>2</v>
      </c>
      <c r="C7" s="11">
        <v>5</v>
      </c>
      <c r="D7" s="11">
        <v>5</v>
      </c>
      <c r="E7" s="11">
        <v>4</v>
      </c>
      <c r="F7" s="11">
        <v>5</v>
      </c>
      <c r="G7" s="11">
        <v>4</v>
      </c>
      <c r="H7" s="11">
        <v>3</v>
      </c>
      <c r="I7" s="9">
        <f t="shared" si="0"/>
        <v>28</v>
      </c>
      <c r="J7" s="10">
        <f t="shared" si="1"/>
        <v>0.8</v>
      </c>
    </row>
    <row r="8" spans="1:10" ht="18.75" x14ac:dyDescent="0.3">
      <c r="A8" s="11" t="s">
        <v>51</v>
      </c>
      <c r="B8" s="11">
        <v>4</v>
      </c>
      <c r="C8" s="11">
        <v>4</v>
      </c>
      <c r="D8" s="11">
        <v>4</v>
      </c>
      <c r="E8" s="11">
        <v>5</v>
      </c>
      <c r="F8" s="11">
        <v>5</v>
      </c>
      <c r="G8" s="11">
        <v>4</v>
      </c>
      <c r="H8" s="11">
        <v>2</v>
      </c>
      <c r="I8" s="9">
        <f t="shared" si="0"/>
        <v>28</v>
      </c>
      <c r="J8" s="10">
        <f t="shared" si="1"/>
        <v>0.8</v>
      </c>
    </row>
    <row r="9" spans="1:10" ht="18.75" x14ac:dyDescent="0.3">
      <c r="A9" s="11" t="s">
        <v>43</v>
      </c>
      <c r="B9" s="11">
        <v>2</v>
      </c>
      <c r="C9" s="11">
        <v>3</v>
      </c>
      <c r="D9" s="11">
        <v>1</v>
      </c>
      <c r="E9" s="11">
        <v>2</v>
      </c>
      <c r="F9" s="11">
        <v>4</v>
      </c>
      <c r="G9" s="11">
        <v>4</v>
      </c>
      <c r="H9" s="11">
        <v>3</v>
      </c>
      <c r="I9" s="9">
        <f t="shared" si="0"/>
        <v>19</v>
      </c>
      <c r="J9" s="10">
        <f t="shared" si="1"/>
        <v>0.54285714285714282</v>
      </c>
    </row>
    <row r="10" spans="1:10" ht="18.75" x14ac:dyDescent="0.3">
      <c r="A10" s="13" t="s">
        <v>42</v>
      </c>
      <c r="B10" s="13">
        <v>2</v>
      </c>
      <c r="C10" s="13">
        <v>5</v>
      </c>
      <c r="D10" s="13">
        <v>4</v>
      </c>
      <c r="E10" s="13">
        <v>5</v>
      </c>
      <c r="F10" s="13">
        <v>5</v>
      </c>
      <c r="G10" s="13">
        <v>3</v>
      </c>
      <c r="H10" s="13">
        <v>3</v>
      </c>
      <c r="I10" s="27">
        <f t="shared" si="0"/>
        <v>27</v>
      </c>
      <c r="J10" s="10">
        <f t="shared" si="1"/>
        <v>0.77142857142857146</v>
      </c>
    </row>
    <row r="11" spans="1:10" ht="18.75" x14ac:dyDescent="0.3">
      <c r="A11" s="11" t="s">
        <v>45</v>
      </c>
      <c r="B11" s="11">
        <v>3</v>
      </c>
      <c r="C11" s="11">
        <v>3</v>
      </c>
      <c r="D11" s="11">
        <v>0</v>
      </c>
      <c r="E11" s="11">
        <v>4</v>
      </c>
      <c r="F11" s="11">
        <v>4</v>
      </c>
      <c r="G11" s="11">
        <v>3</v>
      </c>
      <c r="H11" s="11">
        <v>4</v>
      </c>
      <c r="I11" s="9">
        <f t="shared" si="0"/>
        <v>21</v>
      </c>
      <c r="J11" s="10">
        <f t="shared" si="1"/>
        <v>0.6</v>
      </c>
    </row>
    <row r="12" spans="1:10" ht="18.75" x14ac:dyDescent="0.3">
      <c r="A12" s="11" t="s">
        <v>40</v>
      </c>
      <c r="B12" s="11">
        <v>2</v>
      </c>
      <c r="C12" s="11">
        <v>2</v>
      </c>
      <c r="D12" s="11">
        <v>1</v>
      </c>
      <c r="E12" s="11">
        <v>3</v>
      </c>
      <c r="F12" s="11">
        <v>3</v>
      </c>
      <c r="G12" s="11">
        <v>4</v>
      </c>
      <c r="H12" s="11">
        <v>0</v>
      </c>
      <c r="I12" s="9">
        <f t="shared" si="0"/>
        <v>15</v>
      </c>
      <c r="J12" s="10">
        <f t="shared" si="1"/>
        <v>0.42857142857142855</v>
      </c>
    </row>
    <row r="13" spans="1:10" ht="18.75" x14ac:dyDescent="0.3">
      <c r="A13" s="11" t="s">
        <v>41</v>
      </c>
      <c r="B13" s="11">
        <v>4</v>
      </c>
      <c r="C13" s="11">
        <v>5</v>
      </c>
      <c r="D13" s="11">
        <v>3</v>
      </c>
      <c r="E13" s="11">
        <v>4</v>
      </c>
      <c r="F13" s="11">
        <v>4</v>
      </c>
      <c r="G13" s="11">
        <v>2</v>
      </c>
      <c r="H13" s="11">
        <v>3</v>
      </c>
      <c r="I13" s="9">
        <f t="shared" si="0"/>
        <v>25</v>
      </c>
      <c r="J13" s="10">
        <f t="shared" si="1"/>
        <v>0.7142857142857143</v>
      </c>
    </row>
    <row r="14" spans="1:10" ht="18.75" x14ac:dyDescent="0.3">
      <c r="A14" s="14" t="s">
        <v>50</v>
      </c>
      <c r="B14" s="14">
        <v>3</v>
      </c>
      <c r="C14" s="14">
        <v>5</v>
      </c>
      <c r="D14" s="14">
        <v>5</v>
      </c>
      <c r="E14" s="14">
        <v>5</v>
      </c>
      <c r="F14" s="14">
        <v>4</v>
      </c>
      <c r="G14" s="14">
        <v>4</v>
      </c>
      <c r="H14" s="14">
        <v>4</v>
      </c>
      <c r="I14" s="14">
        <f t="shared" si="0"/>
        <v>30</v>
      </c>
      <c r="J14" s="15">
        <f t="shared" si="1"/>
        <v>0.8571428571428571</v>
      </c>
    </row>
    <row r="15" spans="1:10" ht="37.5" x14ac:dyDescent="0.3">
      <c r="A15" s="44" t="s">
        <v>52</v>
      </c>
      <c r="B15" s="45">
        <f>33/65</f>
        <v>0.50769230769230766</v>
      </c>
      <c r="C15" s="45">
        <f>42/65</f>
        <v>0.64615384615384619</v>
      </c>
      <c r="D15" s="45">
        <f>42/65</f>
        <v>0.64615384615384619</v>
      </c>
      <c r="E15" s="45">
        <f>50/65</f>
        <v>0.76923076923076927</v>
      </c>
      <c r="F15" s="45">
        <f>49/65</f>
        <v>0.75384615384615383</v>
      </c>
      <c r="G15" s="45">
        <f>41/65</f>
        <v>0.63076923076923075</v>
      </c>
      <c r="H15" s="45">
        <f>32/65</f>
        <v>0.49230769230769234</v>
      </c>
      <c r="I15" s="64">
        <f>289/390</f>
        <v>0.74102564102564106</v>
      </c>
      <c r="J15" s="11"/>
    </row>
    <row r="18" spans="1:1" ht="18.75" x14ac:dyDescent="0.3">
      <c r="A18" s="1"/>
    </row>
  </sheetData>
  <sortState ref="A2:J18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0" workbookViewId="0">
      <selection activeCell="M30" sqref="M30"/>
    </sheetView>
  </sheetViews>
  <sheetFormatPr defaultRowHeight="15" x14ac:dyDescent="0.25"/>
  <cols>
    <col min="1" max="1" width="28.7109375" customWidth="1"/>
    <col min="2" max="2" width="10.85546875" customWidth="1"/>
    <col min="3" max="3" width="12.140625" customWidth="1"/>
    <col min="4" max="4" width="11" customWidth="1"/>
    <col min="5" max="5" width="10.28515625" customWidth="1"/>
    <col min="6" max="6" width="12.140625" customWidth="1"/>
    <col min="7" max="7" width="11.5703125" customWidth="1"/>
    <col min="8" max="8" width="10.42578125" customWidth="1"/>
    <col min="9" max="9" width="9.5703125" customWidth="1"/>
    <col min="10" max="10" width="11.140625" customWidth="1"/>
    <col min="11" max="11" width="12.140625" customWidth="1"/>
    <col min="12" max="12" width="12.140625" style="4" customWidth="1"/>
    <col min="13" max="13" width="14.42578125" customWidth="1"/>
    <col min="14" max="14" width="13.85546875" customWidth="1"/>
  </cols>
  <sheetData>
    <row r="1" spans="1:12" ht="18.75" x14ac:dyDescent="0.3">
      <c r="A1" s="9" t="s">
        <v>9</v>
      </c>
      <c r="B1" s="9" t="s">
        <v>0</v>
      </c>
      <c r="C1" s="9" t="s">
        <v>1</v>
      </c>
      <c r="D1" s="9" t="s">
        <v>2</v>
      </c>
      <c r="E1" s="9" t="s">
        <v>63</v>
      </c>
      <c r="F1" s="9" t="s">
        <v>64</v>
      </c>
      <c r="G1" s="9" t="s">
        <v>65</v>
      </c>
      <c r="H1" s="9" t="s">
        <v>4</v>
      </c>
      <c r="I1" s="9" t="s">
        <v>3</v>
      </c>
      <c r="J1" s="9" t="s">
        <v>5</v>
      </c>
      <c r="K1" s="9" t="s">
        <v>6</v>
      </c>
      <c r="L1" s="10" t="s">
        <v>7</v>
      </c>
    </row>
    <row r="2" spans="1:12" ht="18.75" x14ac:dyDescent="0.3">
      <c r="A2" s="25" t="s">
        <v>53</v>
      </c>
      <c r="B2" s="25">
        <v>1</v>
      </c>
      <c r="C2" s="25">
        <v>0</v>
      </c>
      <c r="D2" s="25">
        <v>2</v>
      </c>
      <c r="E2" s="25">
        <v>1</v>
      </c>
      <c r="F2" s="25">
        <v>2</v>
      </c>
      <c r="G2" s="25">
        <v>2</v>
      </c>
      <c r="H2" s="25">
        <v>2</v>
      </c>
      <c r="I2" s="25">
        <v>5</v>
      </c>
      <c r="J2" s="25">
        <v>1</v>
      </c>
      <c r="K2" s="25">
        <f>SUM(B2:J2)</f>
        <v>16</v>
      </c>
      <c r="L2" s="26">
        <f>K2/45</f>
        <v>0.35555555555555557</v>
      </c>
    </row>
    <row r="3" spans="1:12" ht="18.75" x14ac:dyDescent="0.3">
      <c r="A3" s="11" t="s">
        <v>54</v>
      </c>
      <c r="B3" s="11">
        <v>4</v>
      </c>
      <c r="C3" s="11">
        <v>2</v>
      </c>
      <c r="D3" s="11">
        <v>5</v>
      </c>
      <c r="E3" s="11">
        <v>3</v>
      </c>
      <c r="F3" s="11">
        <v>5</v>
      </c>
      <c r="G3" s="11">
        <v>2</v>
      </c>
      <c r="H3" s="11">
        <v>5</v>
      </c>
      <c r="I3" s="11">
        <v>4</v>
      </c>
      <c r="J3" s="11">
        <v>1</v>
      </c>
      <c r="K3" s="9">
        <f t="shared" ref="K3:K23" si="0">SUM(B3:J3)</f>
        <v>31</v>
      </c>
      <c r="L3" s="10">
        <f t="shared" ref="L3:L23" si="1">K3/45</f>
        <v>0.68888888888888888</v>
      </c>
    </row>
    <row r="4" spans="1:12" ht="18.75" x14ac:dyDescent="0.3">
      <c r="A4" s="11" t="s">
        <v>55</v>
      </c>
      <c r="B4" s="11">
        <v>5</v>
      </c>
      <c r="C4" s="11">
        <v>4</v>
      </c>
      <c r="D4" s="11">
        <v>4</v>
      </c>
      <c r="E4" s="11">
        <v>5</v>
      </c>
      <c r="F4" s="11">
        <v>4</v>
      </c>
      <c r="G4" s="11">
        <v>4</v>
      </c>
      <c r="H4" s="11">
        <v>4</v>
      </c>
      <c r="I4" s="11">
        <v>3</v>
      </c>
      <c r="J4" s="11">
        <v>2</v>
      </c>
      <c r="K4" s="9">
        <f t="shared" si="0"/>
        <v>35</v>
      </c>
      <c r="L4" s="10">
        <f t="shared" si="1"/>
        <v>0.77777777777777779</v>
      </c>
    </row>
    <row r="5" spans="1:12" ht="18.75" x14ac:dyDescent="0.3">
      <c r="A5" s="11" t="s">
        <v>56</v>
      </c>
      <c r="B5" s="11">
        <v>3</v>
      </c>
      <c r="C5" s="11">
        <v>1</v>
      </c>
      <c r="D5" s="11">
        <v>1</v>
      </c>
      <c r="E5" s="11">
        <v>3</v>
      </c>
      <c r="F5" s="11">
        <v>2</v>
      </c>
      <c r="G5" s="11">
        <v>1</v>
      </c>
      <c r="H5" s="11">
        <v>4</v>
      </c>
      <c r="I5" s="11">
        <v>3</v>
      </c>
      <c r="J5" s="11">
        <v>2</v>
      </c>
      <c r="K5" s="9">
        <f t="shared" si="0"/>
        <v>20</v>
      </c>
      <c r="L5" s="10">
        <f t="shared" si="1"/>
        <v>0.44444444444444442</v>
      </c>
    </row>
    <row r="6" spans="1:12" ht="18.75" x14ac:dyDescent="0.3">
      <c r="A6" s="14" t="s">
        <v>57</v>
      </c>
      <c r="B6" s="14">
        <v>4</v>
      </c>
      <c r="C6" s="14">
        <v>3</v>
      </c>
      <c r="D6" s="14">
        <v>5</v>
      </c>
      <c r="E6" s="14">
        <v>5</v>
      </c>
      <c r="F6" s="14">
        <v>5</v>
      </c>
      <c r="G6" s="14">
        <v>5</v>
      </c>
      <c r="H6" s="14">
        <v>3</v>
      </c>
      <c r="I6" s="14">
        <v>4</v>
      </c>
      <c r="J6" s="14">
        <v>3</v>
      </c>
      <c r="K6" s="14">
        <f t="shared" si="0"/>
        <v>37</v>
      </c>
      <c r="L6" s="15">
        <f t="shared" si="1"/>
        <v>0.82222222222222219</v>
      </c>
    </row>
    <row r="7" spans="1:12" ht="18.75" x14ac:dyDescent="0.3">
      <c r="A7" s="11" t="s">
        <v>58</v>
      </c>
      <c r="B7" s="11">
        <v>1</v>
      </c>
      <c r="C7" s="11">
        <v>4</v>
      </c>
      <c r="D7" s="11">
        <v>3</v>
      </c>
      <c r="E7" s="11">
        <v>3</v>
      </c>
      <c r="F7" s="11">
        <v>2</v>
      </c>
      <c r="G7" s="11">
        <v>0</v>
      </c>
      <c r="H7" s="11">
        <v>3</v>
      </c>
      <c r="I7" s="11">
        <v>3</v>
      </c>
      <c r="J7" s="11">
        <v>3</v>
      </c>
      <c r="K7" s="9">
        <f t="shared" si="0"/>
        <v>22</v>
      </c>
      <c r="L7" s="10">
        <f t="shared" si="1"/>
        <v>0.48888888888888887</v>
      </c>
    </row>
    <row r="8" spans="1:12" ht="18.75" x14ac:dyDescent="0.3">
      <c r="A8" s="11" t="s">
        <v>59</v>
      </c>
      <c r="B8" s="11">
        <v>4</v>
      </c>
      <c r="C8" s="11">
        <v>5</v>
      </c>
      <c r="D8" s="11">
        <v>3</v>
      </c>
      <c r="E8" s="11">
        <v>3</v>
      </c>
      <c r="F8" s="11">
        <v>2</v>
      </c>
      <c r="G8" s="11">
        <v>0</v>
      </c>
      <c r="H8" s="11">
        <v>3</v>
      </c>
      <c r="I8" s="11">
        <v>3</v>
      </c>
      <c r="J8" s="11">
        <v>3</v>
      </c>
      <c r="K8" s="9">
        <f t="shared" si="0"/>
        <v>26</v>
      </c>
      <c r="L8" s="10">
        <f t="shared" si="1"/>
        <v>0.57777777777777772</v>
      </c>
    </row>
    <row r="9" spans="1:12" ht="18.75" x14ac:dyDescent="0.3">
      <c r="A9" s="13" t="s">
        <v>60</v>
      </c>
      <c r="B9" s="13">
        <v>3</v>
      </c>
      <c r="C9" s="13">
        <v>2</v>
      </c>
      <c r="D9" s="13">
        <v>4</v>
      </c>
      <c r="E9" s="13">
        <v>4</v>
      </c>
      <c r="F9" s="13">
        <v>5</v>
      </c>
      <c r="G9" s="13">
        <v>4</v>
      </c>
      <c r="H9" s="13">
        <v>4</v>
      </c>
      <c r="I9" s="13">
        <v>2</v>
      </c>
      <c r="J9" s="13">
        <v>4</v>
      </c>
      <c r="K9" s="9">
        <f t="shared" si="0"/>
        <v>32</v>
      </c>
      <c r="L9" s="10">
        <f t="shared" si="1"/>
        <v>0.71111111111111114</v>
      </c>
    </row>
    <row r="10" spans="1:12" ht="18.75" x14ac:dyDescent="0.3">
      <c r="A10" s="11" t="s">
        <v>61</v>
      </c>
      <c r="B10" s="11">
        <v>3</v>
      </c>
      <c r="C10" s="11">
        <v>2</v>
      </c>
      <c r="D10" s="11">
        <v>5</v>
      </c>
      <c r="E10" s="11">
        <v>2</v>
      </c>
      <c r="F10" s="11">
        <v>4</v>
      </c>
      <c r="G10" s="11">
        <v>2</v>
      </c>
      <c r="H10" s="11">
        <v>3</v>
      </c>
      <c r="I10" s="11">
        <v>4</v>
      </c>
      <c r="J10" s="11">
        <v>5</v>
      </c>
      <c r="K10" s="9">
        <f t="shared" si="0"/>
        <v>30</v>
      </c>
      <c r="L10" s="10">
        <f t="shared" si="1"/>
        <v>0.66666666666666663</v>
      </c>
    </row>
    <row r="11" spans="1:12" s="8" customFormat="1" ht="19.5" thickBot="1" x14ac:dyDescent="0.35">
      <c r="A11" s="18" t="s">
        <v>62</v>
      </c>
      <c r="B11" s="18">
        <v>2</v>
      </c>
      <c r="C11" s="18">
        <v>3</v>
      </c>
      <c r="D11" s="18">
        <v>2</v>
      </c>
      <c r="E11" s="18">
        <v>5</v>
      </c>
      <c r="F11" s="18">
        <v>4</v>
      </c>
      <c r="G11" s="18">
        <v>1</v>
      </c>
      <c r="H11" s="18">
        <v>4</v>
      </c>
      <c r="I11" s="18">
        <v>4</v>
      </c>
      <c r="J11" s="18">
        <v>3</v>
      </c>
      <c r="K11" s="53">
        <f t="shared" si="0"/>
        <v>28</v>
      </c>
      <c r="L11" s="47">
        <f t="shared" si="1"/>
        <v>0.62222222222222223</v>
      </c>
    </row>
    <row r="12" spans="1:12" ht="19.5" thickTop="1" x14ac:dyDescent="0.3">
      <c r="A12" s="14" t="s">
        <v>66</v>
      </c>
      <c r="B12" s="14">
        <v>5</v>
      </c>
      <c r="C12" s="14">
        <v>3</v>
      </c>
      <c r="D12" s="14">
        <v>4</v>
      </c>
      <c r="E12" s="14">
        <v>5</v>
      </c>
      <c r="F12" s="14">
        <v>4</v>
      </c>
      <c r="G12" s="14">
        <v>2</v>
      </c>
      <c r="H12" s="14">
        <v>4</v>
      </c>
      <c r="I12" s="14">
        <v>5</v>
      </c>
      <c r="J12" s="14">
        <v>1</v>
      </c>
      <c r="K12" s="66">
        <f t="shared" si="0"/>
        <v>33</v>
      </c>
      <c r="L12" s="17">
        <f t="shared" si="1"/>
        <v>0.73333333333333328</v>
      </c>
    </row>
    <row r="13" spans="1:12" ht="18.75" x14ac:dyDescent="0.3">
      <c r="A13" s="11" t="s">
        <v>67</v>
      </c>
      <c r="B13" s="11">
        <v>3</v>
      </c>
      <c r="C13" s="11">
        <v>3</v>
      </c>
      <c r="D13" s="11">
        <v>2</v>
      </c>
      <c r="E13" s="11">
        <v>5</v>
      </c>
      <c r="F13" s="11">
        <v>3</v>
      </c>
      <c r="G13" s="11">
        <v>2</v>
      </c>
      <c r="H13" s="11">
        <v>3</v>
      </c>
      <c r="I13" s="11">
        <v>5</v>
      </c>
      <c r="J13" s="11">
        <v>5</v>
      </c>
      <c r="K13" s="54">
        <f t="shared" si="0"/>
        <v>31</v>
      </c>
      <c r="L13" s="49">
        <f t="shared" si="1"/>
        <v>0.68888888888888888</v>
      </c>
    </row>
    <row r="14" spans="1:12" ht="18.75" x14ac:dyDescent="0.3">
      <c r="A14" s="11" t="s">
        <v>68</v>
      </c>
      <c r="B14" s="11">
        <v>4</v>
      </c>
      <c r="C14" s="11">
        <v>1</v>
      </c>
      <c r="D14" s="11">
        <v>4</v>
      </c>
      <c r="E14" s="11">
        <v>2</v>
      </c>
      <c r="F14" s="11">
        <v>4</v>
      </c>
      <c r="G14" s="11">
        <v>1</v>
      </c>
      <c r="H14" s="11">
        <v>4</v>
      </c>
      <c r="I14" s="11">
        <v>4</v>
      </c>
      <c r="J14" s="11">
        <v>1</v>
      </c>
      <c r="K14" s="9">
        <f t="shared" si="0"/>
        <v>25</v>
      </c>
      <c r="L14" s="49">
        <f t="shared" si="1"/>
        <v>0.55555555555555558</v>
      </c>
    </row>
    <row r="15" spans="1:12" ht="18.75" x14ac:dyDescent="0.3">
      <c r="A15" s="11" t="s">
        <v>69</v>
      </c>
      <c r="B15" s="11">
        <v>3</v>
      </c>
      <c r="C15" s="11">
        <v>3</v>
      </c>
      <c r="D15" s="11">
        <v>1</v>
      </c>
      <c r="E15" s="11">
        <v>4</v>
      </c>
      <c r="F15" s="11">
        <v>3</v>
      </c>
      <c r="G15" s="11">
        <v>3</v>
      </c>
      <c r="H15" s="11">
        <v>2</v>
      </c>
      <c r="I15" s="11">
        <v>3</v>
      </c>
      <c r="J15" s="11">
        <v>3</v>
      </c>
      <c r="K15" s="9">
        <f t="shared" si="0"/>
        <v>25</v>
      </c>
      <c r="L15" s="49">
        <f t="shared" si="1"/>
        <v>0.55555555555555558</v>
      </c>
    </row>
    <row r="16" spans="1:12" ht="18.75" x14ac:dyDescent="0.3">
      <c r="A16" s="13" t="s">
        <v>70</v>
      </c>
      <c r="B16" s="13">
        <v>5</v>
      </c>
      <c r="C16" s="13">
        <v>4</v>
      </c>
      <c r="D16" s="13">
        <v>4</v>
      </c>
      <c r="E16" s="13">
        <v>5</v>
      </c>
      <c r="F16" s="13">
        <v>3</v>
      </c>
      <c r="G16" s="13">
        <v>2</v>
      </c>
      <c r="H16" s="13">
        <v>2</v>
      </c>
      <c r="I16" s="13">
        <v>4</v>
      </c>
      <c r="J16" s="13">
        <v>3</v>
      </c>
      <c r="K16" s="27">
        <f t="shared" si="0"/>
        <v>32</v>
      </c>
      <c r="L16" s="63">
        <f t="shared" si="1"/>
        <v>0.71111111111111114</v>
      </c>
    </row>
    <row r="17" spans="1:12" ht="18.75" x14ac:dyDescent="0.3">
      <c r="A17" s="11" t="s">
        <v>71</v>
      </c>
      <c r="B17" s="11">
        <v>3</v>
      </c>
      <c r="C17" s="11">
        <v>2</v>
      </c>
      <c r="D17" s="11">
        <v>3</v>
      </c>
      <c r="E17" s="11">
        <v>3</v>
      </c>
      <c r="F17" s="11">
        <v>3</v>
      </c>
      <c r="G17" s="11">
        <v>1</v>
      </c>
      <c r="H17" s="11">
        <v>4</v>
      </c>
      <c r="I17" s="11">
        <v>3</v>
      </c>
      <c r="J17" s="11">
        <v>2</v>
      </c>
      <c r="K17" s="9">
        <f t="shared" si="0"/>
        <v>24</v>
      </c>
      <c r="L17" s="49">
        <f t="shared" si="1"/>
        <v>0.53333333333333333</v>
      </c>
    </row>
    <row r="18" spans="1:12" ht="18.75" x14ac:dyDescent="0.3">
      <c r="A18" s="25" t="s">
        <v>72</v>
      </c>
      <c r="B18" s="25">
        <v>1</v>
      </c>
      <c r="C18" s="25">
        <v>0</v>
      </c>
      <c r="D18" s="25">
        <v>1</v>
      </c>
      <c r="E18" s="25">
        <v>1</v>
      </c>
      <c r="F18" s="25">
        <v>3</v>
      </c>
      <c r="G18" s="25">
        <v>1</v>
      </c>
      <c r="H18" s="25">
        <v>3</v>
      </c>
      <c r="I18" s="25">
        <v>3</v>
      </c>
      <c r="J18" s="25">
        <v>2</v>
      </c>
      <c r="K18" s="25">
        <f t="shared" si="0"/>
        <v>15</v>
      </c>
      <c r="L18" s="28">
        <f t="shared" si="1"/>
        <v>0.33333333333333331</v>
      </c>
    </row>
    <row r="19" spans="1:12" s="5" customFormat="1" ht="18.75" x14ac:dyDescent="0.3">
      <c r="A19" s="11" t="s">
        <v>73</v>
      </c>
      <c r="B19" s="11">
        <v>0</v>
      </c>
      <c r="C19" s="11">
        <v>2</v>
      </c>
      <c r="D19" s="11">
        <v>0</v>
      </c>
      <c r="E19" s="11">
        <v>3</v>
      </c>
      <c r="F19" s="11">
        <v>2</v>
      </c>
      <c r="G19" s="11">
        <v>3</v>
      </c>
      <c r="H19" s="11">
        <v>4</v>
      </c>
      <c r="I19" s="11">
        <v>1</v>
      </c>
      <c r="J19" s="11">
        <v>3</v>
      </c>
      <c r="K19" s="9">
        <f t="shared" si="0"/>
        <v>18</v>
      </c>
      <c r="L19" s="49">
        <f t="shared" si="1"/>
        <v>0.4</v>
      </c>
    </row>
    <row r="20" spans="1:12" ht="18.75" x14ac:dyDescent="0.3">
      <c r="A20" s="11" t="s">
        <v>74</v>
      </c>
      <c r="B20" s="11">
        <v>4</v>
      </c>
      <c r="C20" s="11">
        <v>5</v>
      </c>
      <c r="D20" s="11">
        <v>2</v>
      </c>
      <c r="E20" s="11">
        <v>5</v>
      </c>
      <c r="F20" s="11">
        <v>2</v>
      </c>
      <c r="G20" s="11">
        <v>1</v>
      </c>
      <c r="H20" s="11">
        <v>3</v>
      </c>
      <c r="I20" s="11">
        <v>3</v>
      </c>
      <c r="J20" s="11">
        <v>4</v>
      </c>
      <c r="K20" s="9">
        <f t="shared" si="0"/>
        <v>29</v>
      </c>
      <c r="L20" s="49">
        <f t="shared" si="1"/>
        <v>0.64444444444444449</v>
      </c>
    </row>
    <row r="21" spans="1:12" ht="18.75" x14ac:dyDescent="0.3">
      <c r="A21" s="11" t="s">
        <v>75</v>
      </c>
      <c r="B21" s="11">
        <v>2</v>
      </c>
      <c r="C21" s="11">
        <v>3</v>
      </c>
      <c r="D21" s="11">
        <v>0</v>
      </c>
      <c r="E21" s="11">
        <v>3</v>
      </c>
      <c r="F21" s="11">
        <v>5</v>
      </c>
      <c r="G21" s="11">
        <v>2</v>
      </c>
      <c r="H21" s="11">
        <v>3</v>
      </c>
      <c r="I21" s="11">
        <v>4</v>
      </c>
      <c r="J21" s="11">
        <v>1</v>
      </c>
      <c r="K21" s="9">
        <f t="shared" si="0"/>
        <v>23</v>
      </c>
      <c r="L21" s="49">
        <f t="shared" si="1"/>
        <v>0.51111111111111107</v>
      </c>
    </row>
    <row r="22" spans="1:12" s="6" customFormat="1" ht="18.75" x14ac:dyDescent="0.3">
      <c r="A22" s="11" t="s">
        <v>76</v>
      </c>
      <c r="B22" s="11">
        <v>4</v>
      </c>
      <c r="C22" s="11">
        <v>3</v>
      </c>
      <c r="D22" s="11">
        <v>3</v>
      </c>
      <c r="E22" s="11">
        <v>4</v>
      </c>
      <c r="F22" s="11">
        <v>4</v>
      </c>
      <c r="G22" s="11">
        <v>1</v>
      </c>
      <c r="H22" s="11">
        <v>2</v>
      </c>
      <c r="I22" s="11">
        <v>4</v>
      </c>
      <c r="J22" s="11">
        <v>2</v>
      </c>
      <c r="K22" s="9">
        <f t="shared" si="0"/>
        <v>27</v>
      </c>
      <c r="L22" s="49">
        <f t="shared" si="1"/>
        <v>0.6</v>
      </c>
    </row>
    <row r="23" spans="1:12" ht="18.75" x14ac:dyDescent="0.3">
      <c r="A23" s="11" t="s">
        <v>77</v>
      </c>
      <c r="B23" s="11">
        <v>3</v>
      </c>
      <c r="C23" s="11">
        <v>4</v>
      </c>
      <c r="D23" s="11">
        <v>4</v>
      </c>
      <c r="E23" s="11">
        <v>2</v>
      </c>
      <c r="F23" s="11">
        <v>4</v>
      </c>
      <c r="G23" s="11">
        <v>2</v>
      </c>
      <c r="H23" s="11">
        <v>4</v>
      </c>
      <c r="I23" s="11">
        <v>5</v>
      </c>
      <c r="J23" s="11">
        <v>2</v>
      </c>
      <c r="K23" s="9">
        <f t="shared" si="0"/>
        <v>30</v>
      </c>
      <c r="L23" s="49">
        <f t="shared" si="1"/>
        <v>0.66666666666666663</v>
      </c>
    </row>
    <row r="24" spans="1:12" s="7" customFormat="1" ht="37.5" x14ac:dyDescent="0.3">
      <c r="A24" s="55" t="s">
        <v>52</v>
      </c>
      <c r="B24" s="45">
        <f>67/110</f>
        <v>0.60909090909090913</v>
      </c>
      <c r="C24" s="45">
        <f>59/110</f>
        <v>0.53636363636363638</v>
      </c>
      <c r="D24" s="45">
        <f>62/110</f>
        <v>0.5636363636363636</v>
      </c>
      <c r="E24" s="45">
        <f>76/110</f>
        <v>0.69090909090909092</v>
      </c>
      <c r="F24" s="45">
        <f>75/110</f>
        <v>0.68181818181818177</v>
      </c>
      <c r="G24" s="45">
        <f>42/110</f>
        <v>0.38181818181818183</v>
      </c>
      <c r="H24" s="45">
        <f>73/110</f>
        <v>0.66363636363636369</v>
      </c>
      <c r="I24" s="45">
        <f>79/110</f>
        <v>0.71818181818181814</v>
      </c>
      <c r="J24" s="45">
        <f>56/110</f>
        <v>0.50909090909090904</v>
      </c>
      <c r="K24" s="64">
        <f>589/990</f>
        <v>0.59494949494949489</v>
      </c>
      <c r="L24" s="10"/>
    </row>
    <row r="25" spans="1:12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</row>
    <row r="26" spans="1:12" ht="18.75" x14ac:dyDescent="0.3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</row>
    <row r="27" spans="1:12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</row>
    <row r="28" spans="1:12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</row>
    <row r="29" spans="1:12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1:12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</row>
    <row r="31" spans="1:12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</row>
    <row r="32" spans="1:12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</row>
    <row r="33" spans="1:12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"/>
    </row>
  </sheetData>
  <sortState ref="A18:J29">
    <sortCondition ref="A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9" workbookViewId="0">
      <selection activeCell="D30" sqref="D30"/>
    </sheetView>
  </sheetViews>
  <sheetFormatPr defaultRowHeight="15" x14ac:dyDescent="0.25"/>
  <cols>
    <col min="1" max="1" width="28.28515625" bestFit="1" customWidth="1"/>
    <col min="2" max="2" width="9.7109375" bestFit="1" customWidth="1"/>
    <col min="3" max="7" width="12.5703125" bestFit="1" customWidth="1"/>
    <col min="8" max="8" width="14.140625" bestFit="1" customWidth="1"/>
    <col min="9" max="10" width="12.5703125" bestFit="1" customWidth="1"/>
    <col min="11" max="11" width="11.28515625" customWidth="1"/>
    <col min="12" max="12" width="13.140625" customWidth="1"/>
    <col min="13" max="13" width="15.7109375" style="4" customWidth="1"/>
  </cols>
  <sheetData>
    <row r="1" spans="1:14" ht="18.75" x14ac:dyDescent="0.3">
      <c r="A1" s="9" t="s">
        <v>9</v>
      </c>
      <c r="B1" s="9" t="s">
        <v>0</v>
      </c>
      <c r="C1" s="9" t="s">
        <v>1</v>
      </c>
      <c r="D1" s="9" t="s">
        <v>2</v>
      </c>
      <c r="E1" s="30" t="s">
        <v>63</v>
      </c>
      <c r="F1" s="9" t="s">
        <v>64</v>
      </c>
      <c r="G1" s="35" t="s">
        <v>65</v>
      </c>
      <c r="H1" s="9" t="s">
        <v>4</v>
      </c>
      <c r="I1" s="9" t="s">
        <v>3</v>
      </c>
      <c r="J1" s="9" t="s">
        <v>5</v>
      </c>
      <c r="K1" s="9" t="s">
        <v>6</v>
      </c>
      <c r="L1" s="10" t="s">
        <v>7</v>
      </c>
    </row>
    <row r="2" spans="1:14" ht="18.75" x14ac:dyDescent="0.3">
      <c r="A2" s="11" t="s">
        <v>78</v>
      </c>
      <c r="B2" s="11">
        <v>4</v>
      </c>
      <c r="C2" s="11">
        <v>4</v>
      </c>
      <c r="D2" s="11">
        <v>2</v>
      </c>
      <c r="E2" s="31">
        <v>5</v>
      </c>
      <c r="F2" s="11">
        <v>3</v>
      </c>
      <c r="G2" s="11">
        <v>4</v>
      </c>
      <c r="H2" s="11">
        <v>2</v>
      </c>
      <c r="I2" s="11">
        <v>2</v>
      </c>
      <c r="J2" s="11">
        <v>1</v>
      </c>
      <c r="K2" s="11">
        <f>SUM(B2:J2)</f>
        <v>27</v>
      </c>
      <c r="L2" s="12">
        <f>K2/45</f>
        <v>0.6</v>
      </c>
      <c r="M2" s="36"/>
    </row>
    <row r="3" spans="1:14" ht="18.75" x14ac:dyDescent="0.3">
      <c r="A3" s="11" t="s">
        <v>106</v>
      </c>
      <c r="B3" s="11">
        <v>3</v>
      </c>
      <c r="C3" s="11">
        <v>4</v>
      </c>
      <c r="D3" s="11">
        <v>4</v>
      </c>
      <c r="E3" s="31">
        <v>5</v>
      </c>
      <c r="F3" s="11">
        <v>4</v>
      </c>
      <c r="G3" s="11">
        <v>1</v>
      </c>
      <c r="H3" s="11">
        <v>3</v>
      </c>
      <c r="I3" s="11">
        <v>0</v>
      </c>
      <c r="J3" s="11">
        <v>5</v>
      </c>
      <c r="K3" s="11">
        <f t="shared" ref="K3:K29" si="0">SUM(B3:J3)</f>
        <v>29</v>
      </c>
      <c r="L3" s="12">
        <f t="shared" ref="L3:L29" si="1">K3/45</f>
        <v>0.64444444444444449</v>
      </c>
      <c r="M3" s="36"/>
    </row>
    <row r="4" spans="1:14" s="5" customFormat="1" ht="18.75" x14ac:dyDescent="0.3">
      <c r="A4" s="13" t="s">
        <v>79</v>
      </c>
      <c r="B4" s="13">
        <v>4</v>
      </c>
      <c r="C4" s="13">
        <v>4</v>
      </c>
      <c r="D4" s="13">
        <v>3</v>
      </c>
      <c r="E4" s="32">
        <v>4</v>
      </c>
      <c r="F4" s="13">
        <v>4</v>
      </c>
      <c r="G4" s="13">
        <v>3</v>
      </c>
      <c r="H4" s="13">
        <v>2</v>
      </c>
      <c r="I4" s="13">
        <v>3</v>
      </c>
      <c r="J4" s="13">
        <v>3</v>
      </c>
      <c r="K4" s="11">
        <f t="shared" si="0"/>
        <v>30</v>
      </c>
      <c r="L4" s="12">
        <f t="shared" si="1"/>
        <v>0.66666666666666663</v>
      </c>
      <c r="M4" s="36"/>
    </row>
    <row r="5" spans="1:14" s="5" customFormat="1" ht="18.75" x14ac:dyDescent="0.3">
      <c r="A5" s="25" t="s">
        <v>88</v>
      </c>
      <c r="B5" s="25">
        <v>3</v>
      </c>
      <c r="C5" s="25">
        <v>2</v>
      </c>
      <c r="D5" s="25">
        <v>2</v>
      </c>
      <c r="E5" s="71">
        <v>2</v>
      </c>
      <c r="F5" s="25">
        <v>0</v>
      </c>
      <c r="G5" s="25">
        <v>2</v>
      </c>
      <c r="H5" s="25">
        <v>0</v>
      </c>
      <c r="I5" s="25">
        <v>0</v>
      </c>
      <c r="J5" s="25">
        <v>1</v>
      </c>
      <c r="K5" s="25">
        <f t="shared" si="0"/>
        <v>12</v>
      </c>
      <c r="L5" s="26">
        <f t="shared" si="1"/>
        <v>0.26666666666666666</v>
      </c>
      <c r="M5" s="36"/>
    </row>
    <row r="6" spans="1:14" ht="18.75" x14ac:dyDescent="0.3">
      <c r="A6" s="11" t="s">
        <v>80</v>
      </c>
      <c r="B6" s="11">
        <v>2</v>
      </c>
      <c r="C6" s="11">
        <v>2</v>
      </c>
      <c r="D6" s="11">
        <v>4</v>
      </c>
      <c r="E6" s="31">
        <v>5</v>
      </c>
      <c r="F6" s="11">
        <v>3</v>
      </c>
      <c r="G6" s="11">
        <v>2</v>
      </c>
      <c r="H6" s="11">
        <v>1</v>
      </c>
      <c r="I6" s="11">
        <v>3</v>
      </c>
      <c r="J6" s="11">
        <v>0</v>
      </c>
      <c r="K6" s="11">
        <f t="shared" si="0"/>
        <v>22</v>
      </c>
      <c r="L6" s="12">
        <f t="shared" si="1"/>
        <v>0.48888888888888887</v>
      </c>
      <c r="M6" s="36"/>
    </row>
    <row r="7" spans="1:14" ht="18.75" x14ac:dyDescent="0.3">
      <c r="A7" s="11" t="s">
        <v>81</v>
      </c>
      <c r="B7" s="11">
        <v>1</v>
      </c>
      <c r="C7" s="11">
        <v>0</v>
      </c>
      <c r="D7" s="11">
        <v>2</v>
      </c>
      <c r="E7" s="31">
        <v>1</v>
      </c>
      <c r="F7" s="11">
        <v>2</v>
      </c>
      <c r="G7" s="11">
        <v>1</v>
      </c>
      <c r="H7" s="11">
        <v>2</v>
      </c>
      <c r="I7" s="11">
        <v>1</v>
      </c>
      <c r="J7" s="11">
        <v>1</v>
      </c>
      <c r="K7" s="11">
        <f t="shared" si="0"/>
        <v>11</v>
      </c>
      <c r="L7" s="12">
        <f t="shared" si="1"/>
        <v>0.24444444444444444</v>
      </c>
      <c r="M7" s="36"/>
    </row>
    <row r="8" spans="1:14" s="29" customFormat="1" ht="18.75" x14ac:dyDescent="0.3">
      <c r="A8" s="13" t="s">
        <v>82</v>
      </c>
      <c r="B8" s="13">
        <v>2</v>
      </c>
      <c r="C8" s="13">
        <v>3</v>
      </c>
      <c r="D8" s="13">
        <v>4</v>
      </c>
      <c r="E8" s="32">
        <v>5</v>
      </c>
      <c r="F8" s="13">
        <v>3</v>
      </c>
      <c r="G8" s="13">
        <v>1</v>
      </c>
      <c r="H8" s="13">
        <v>1</v>
      </c>
      <c r="I8" s="13">
        <v>3</v>
      </c>
      <c r="J8" s="13">
        <v>1</v>
      </c>
      <c r="K8" s="11">
        <f t="shared" si="0"/>
        <v>23</v>
      </c>
      <c r="L8" s="12">
        <f t="shared" si="1"/>
        <v>0.51111111111111107</v>
      </c>
      <c r="M8" s="37"/>
    </row>
    <row r="9" spans="1:14" s="29" customFormat="1" ht="18.75" x14ac:dyDescent="0.3">
      <c r="A9" s="14" t="s">
        <v>107</v>
      </c>
      <c r="B9" s="14">
        <v>5</v>
      </c>
      <c r="C9" s="14">
        <v>5</v>
      </c>
      <c r="D9" s="14">
        <v>5</v>
      </c>
      <c r="E9" s="34">
        <v>5</v>
      </c>
      <c r="F9" s="14">
        <v>5</v>
      </c>
      <c r="G9" s="14">
        <v>5</v>
      </c>
      <c r="H9" s="14">
        <v>5</v>
      </c>
      <c r="I9" s="14">
        <v>5</v>
      </c>
      <c r="J9" s="14">
        <v>5</v>
      </c>
      <c r="K9" s="14">
        <f t="shared" si="0"/>
        <v>45</v>
      </c>
      <c r="L9" s="15">
        <f t="shared" si="1"/>
        <v>1</v>
      </c>
      <c r="M9" s="37"/>
    </row>
    <row r="10" spans="1:14" ht="18.75" x14ac:dyDescent="0.3">
      <c r="A10" s="11" t="s">
        <v>83</v>
      </c>
      <c r="B10" s="11">
        <v>5</v>
      </c>
      <c r="C10" s="11">
        <v>5</v>
      </c>
      <c r="D10" s="11">
        <v>4</v>
      </c>
      <c r="E10" s="31">
        <v>2</v>
      </c>
      <c r="F10" s="11">
        <v>4</v>
      </c>
      <c r="G10" s="11">
        <v>1</v>
      </c>
      <c r="H10" s="11">
        <v>3</v>
      </c>
      <c r="I10" s="11">
        <v>3</v>
      </c>
      <c r="J10" s="11">
        <v>2</v>
      </c>
      <c r="K10" s="11">
        <f t="shared" si="0"/>
        <v>29</v>
      </c>
      <c r="L10" s="12">
        <f t="shared" si="1"/>
        <v>0.64444444444444449</v>
      </c>
      <c r="M10" s="36"/>
      <c r="N10" s="1"/>
    </row>
    <row r="11" spans="1:14" ht="18.75" x14ac:dyDescent="0.3">
      <c r="A11" s="11" t="s">
        <v>84</v>
      </c>
      <c r="B11" s="11">
        <v>4</v>
      </c>
      <c r="C11" s="11">
        <v>5</v>
      </c>
      <c r="D11" s="11">
        <v>4</v>
      </c>
      <c r="E11" s="31">
        <v>3</v>
      </c>
      <c r="F11" s="11">
        <v>1</v>
      </c>
      <c r="G11" s="11">
        <v>2</v>
      </c>
      <c r="H11" s="11">
        <v>4</v>
      </c>
      <c r="I11" s="11">
        <v>2</v>
      </c>
      <c r="J11" s="11">
        <v>3</v>
      </c>
      <c r="K11" s="11">
        <f t="shared" si="0"/>
        <v>28</v>
      </c>
      <c r="L11" s="12">
        <f t="shared" si="1"/>
        <v>0.62222222222222223</v>
      </c>
      <c r="M11" s="36"/>
      <c r="N11" s="1"/>
    </row>
    <row r="12" spans="1:14" ht="19.5" thickBot="1" x14ac:dyDescent="0.35">
      <c r="A12" s="67" t="s">
        <v>85</v>
      </c>
      <c r="B12" s="67">
        <v>4</v>
      </c>
      <c r="C12" s="67">
        <v>5</v>
      </c>
      <c r="D12" s="67">
        <v>5</v>
      </c>
      <c r="E12" s="68">
        <v>5</v>
      </c>
      <c r="F12" s="67">
        <v>5</v>
      </c>
      <c r="G12" s="67">
        <v>1</v>
      </c>
      <c r="H12" s="67">
        <v>2</v>
      </c>
      <c r="I12" s="67">
        <v>5</v>
      </c>
      <c r="J12" s="67">
        <v>3</v>
      </c>
      <c r="K12" s="67">
        <f t="shared" si="0"/>
        <v>35</v>
      </c>
      <c r="L12" s="69">
        <f t="shared" si="1"/>
        <v>0.77777777777777779</v>
      </c>
      <c r="M12" s="36"/>
    </row>
    <row r="13" spans="1:14" ht="19.5" thickTop="1" x14ac:dyDescent="0.3">
      <c r="A13" s="72" t="s">
        <v>109</v>
      </c>
      <c r="B13" s="72">
        <v>3</v>
      </c>
      <c r="C13" s="72">
        <v>3</v>
      </c>
      <c r="D13" s="72">
        <v>0</v>
      </c>
      <c r="E13" s="73">
        <v>2</v>
      </c>
      <c r="F13" s="72">
        <v>0</v>
      </c>
      <c r="G13" s="72">
        <v>2</v>
      </c>
      <c r="H13" s="72">
        <v>2</v>
      </c>
      <c r="I13" s="72">
        <v>1</v>
      </c>
      <c r="J13" s="72">
        <v>2</v>
      </c>
      <c r="K13" s="72">
        <f t="shared" si="0"/>
        <v>15</v>
      </c>
      <c r="L13" s="74">
        <f t="shared" si="1"/>
        <v>0.33333333333333331</v>
      </c>
      <c r="M13" s="36"/>
    </row>
    <row r="14" spans="1:14" ht="18.75" x14ac:dyDescent="0.3">
      <c r="A14" s="20" t="s">
        <v>86</v>
      </c>
      <c r="B14" s="20">
        <v>4</v>
      </c>
      <c r="C14" s="20">
        <v>5</v>
      </c>
      <c r="D14" s="20">
        <v>3</v>
      </c>
      <c r="E14" s="33">
        <v>4</v>
      </c>
      <c r="F14" s="20">
        <v>4</v>
      </c>
      <c r="G14" s="20">
        <v>3</v>
      </c>
      <c r="H14" s="20">
        <v>4</v>
      </c>
      <c r="I14" s="20">
        <v>5</v>
      </c>
      <c r="J14" s="20">
        <v>1</v>
      </c>
      <c r="K14" s="20">
        <f t="shared" si="0"/>
        <v>33</v>
      </c>
      <c r="L14" s="21">
        <f t="shared" si="1"/>
        <v>0.73333333333333328</v>
      </c>
      <c r="M14" s="36"/>
    </row>
    <row r="15" spans="1:14" ht="18.75" x14ac:dyDescent="0.3">
      <c r="A15" s="11" t="s">
        <v>87</v>
      </c>
      <c r="B15" s="11">
        <v>5</v>
      </c>
      <c r="C15" s="11">
        <v>3</v>
      </c>
      <c r="D15" s="11">
        <v>2</v>
      </c>
      <c r="E15" s="31">
        <v>3</v>
      </c>
      <c r="F15" s="11">
        <v>3</v>
      </c>
      <c r="G15" s="11">
        <v>3</v>
      </c>
      <c r="H15" s="11">
        <v>4</v>
      </c>
      <c r="I15" s="11">
        <v>2</v>
      </c>
      <c r="J15" s="11">
        <v>3</v>
      </c>
      <c r="K15" s="11">
        <f t="shared" si="0"/>
        <v>28</v>
      </c>
      <c r="L15" s="12">
        <f t="shared" si="1"/>
        <v>0.62222222222222223</v>
      </c>
      <c r="M15" s="36"/>
    </row>
    <row r="16" spans="1:14" ht="18.75" x14ac:dyDescent="0.3">
      <c r="A16" s="25" t="s">
        <v>89</v>
      </c>
      <c r="B16" s="25">
        <v>0</v>
      </c>
      <c r="C16" s="25">
        <v>1</v>
      </c>
      <c r="D16" s="25">
        <v>3</v>
      </c>
      <c r="E16" s="71">
        <v>1</v>
      </c>
      <c r="F16" s="25">
        <v>1</v>
      </c>
      <c r="G16" s="25">
        <v>0</v>
      </c>
      <c r="H16" s="25">
        <v>0</v>
      </c>
      <c r="I16" s="25">
        <v>1</v>
      </c>
      <c r="J16" s="25">
        <v>1</v>
      </c>
      <c r="K16" s="25">
        <f t="shared" si="0"/>
        <v>8</v>
      </c>
      <c r="L16" s="26">
        <f t="shared" si="1"/>
        <v>0.17777777777777778</v>
      </c>
      <c r="M16" s="36"/>
    </row>
    <row r="17" spans="1:14" ht="18.75" x14ac:dyDescent="0.3">
      <c r="A17" s="14" t="s">
        <v>90</v>
      </c>
      <c r="B17" s="14">
        <v>5</v>
      </c>
      <c r="C17" s="14">
        <v>5</v>
      </c>
      <c r="D17" s="14">
        <v>5</v>
      </c>
      <c r="E17" s="3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5</v>
      </c>
      <c r="K17" s="14">
        <f t="shared" si="0"/>
        <v>45</v>
      </c>
      <c r="L17" s="15">
        <f t="shared" si="1"/>
        <v>1</v>
      </c>
      <c r="M17" s="36"/>
      <c r="N17" s="1"/>
    </row>
    <row r="18" spans="1:14" ht="18.75" x14ac:dyDescent="0.3">
      <c r="A18" s="13" t="s">
        <v>91</v>
      </c>
      <c r="B18" s="11">
        <v>4</v>
      </c>
      <c r="C18" s="11">
        <v>5</v>
      </c>
      <c r="D18" s="11">
        <v>3</v>
      </c>
      <c r="E18" s="31">
        <v>5</v>
      </c>
      <c r="F18" s="11">
        <v>4</v>
      </c>
      <c r="G18" s="11">
        <v>4</v>
      </c>
      <c r="H18" s="11">
        <v>5</v>
      </c>
      <c r="I18" s="11">
        <v>4</v>
      </c>
      <c r="J18" s="11">
        <v>3</v>
      </c>
      <c r="K18" s="11">
        <f t="shared" si="0"/>
        <v>37</v>
      </c>
      <c r="L18" s="12">
        <f t="shared" si="1"/>
        <v>0.82222222222222219</v>
      </c>
      <c r="M18" s="36"/>
      <c r="N18" s="1"/>
    </row>
    <row r="19" spans="1:14" ht="18.75" x14ac:dyDescent="0.3">
      <c r="A19" s="13" t="s">
        <v>92</v>
      </c>
      <c r="B19" s="11">
        <v>5</v>
      </c>
      <c r="C19" s="11">
        <v>5</v>
      </c>
      <c r="D19" s="11">
        <v>0</v>
      </c>
      <c r="E19" s="31">
        <v>4</v>
      </c>
      <c r="F19" s="11">
        <v>2</v>
      </c>
      <c r="G19" s="11">
        <v>3</v>
      </c>
      <c r="H19" s="11">
        <v>3</v>
      </c>
      <c r="I19" s="11">
        <v>4</v>
      </c>
      <c r="J19" s="11">
        <v>5</v>
      </c>
      <c r="K19" s="11">
        <f t="shared" si="0"/>
        <v>31</v>
      </c>
      <c r="L19" s="12">
        <f t="shared" si="1"/>
        <v>0.68888888888888888</v>
      </c>
      <c r="M19" s="36"/>
      <c r="N19" s="1"/>
    </row>
    <row r="20" spans="1:14" ht="19.5" thickBot="1" x14ac:dyDescent="0.35">
      <c r="A20" s="19" t="s">
        <v>93</v>
      </c>
      <c r="B20" s="19">
        <v>5</v>
      </c>
      <c r="C20" s="19">
        <v>5</v>
      </c>
      <c r="D20" s="19">
        <v>5</v>
      </c>
      <c r="E20" s="70">
        <v>5</v>
      </c>
      <c r="F20" s="19">
        <v>5</v>
      </c>
      <c r="G20" s="19">
        <v>5</v>
      </c>
      <c r="H20" s="19">
        <v>5</v>
      </c>
      <c r="I20" s="19">
        <v>5</v>
      </c>
      <c r="J20" s="19">
        <v>5</v>
      </c>
      <c r="K20" s="19">
        <f t="shared" si="0"/>
        <v>45</v>
      </c>
      <c r="L20" s="65">
        <f t="shared" si="1"/>
        <v>1</v>
      </c>
      <c r="M20" s="36"/>
      <c r="N20" s="1"/>
    </row>
    <row r="21" spans="1:14" s="5" customFormat="1" ht="19.5" thickTop="1" x14ac:dyDescent="0.3">
      <c r="A21" s="13" t="s">
        <v>14</v>
      </c>
      <c r="B21" s="16">
        <v>5</v>
      </c>
      <c r="C21" s="16">
        <v>4</v>
      </c>
      <c r="D21" s="16">
        <v>2</v>
      </c>
      <c r="E21" s="56">
        <v>4</v>
      </c>
      <c r="F21" s="16">
        <v>3</v>
      </c>
      <c r="G21" s="16">
        <v>2</v>
      </c>
      <c r="H21" s="16">
        <v>3</v>
      </c>
      <c r="I21" s="16">
        <v>4</v>
      </c>
      <c r="J21" s="16">
        <v>5</v>
      </c>
      <c r="K21" s="20">
        <f t="shared" si="0"/>
        <v>32</v>
      </c>
      <c r="L21" s="21">
        <f t="shared" si="1"/>
        <v>0.71111111111111114</v>
      </c>
      <c r="M21" s="39"/>
    </row>
    <row r="22" spans="1:14" s="6" customFormat="1" ht="18.75" x14ac:dyDescent="0.3">
      <c r="A22" s="11" t="s">
        <v>97</v>
      </c>
      <c r="B22" s="13">
        <v>1</v>
      </c>
      <c r="C22" s="13">
        <v>1</v>
      </c>
      <c r="D22" s="13">
        <v>0</v>
      </c>
      <c r="E22" s="32">
        <v>3</v>
      </c>
      <c r="F22" s="13">
        <v>3</v>
      </c>
      <c r="G22" s="13">
        <v>2</v>
      </c>
      <c r="H22" s="13">
        <v>4</v>
      </c>
      <c r="I22" s="13">
        <v>2</v>
      </c>
      <c r="J22" s="13">
        <v>0</v>
      </c>
      <c r="K22" s="11">
        <f t="shared" si="0"/>
        <v>16</v>
      </c>
      <c r="L22" s="12">
        <f t="shared" si="1"/>
        <v>0.35555555555555557</v>
      </c>
      <c r="M22" s="38"/>
    </row>
    <row r="23" spans="1:14" s="5" customFormat="1" ht="18.75" x14ac:dyDescent="0.3">
      <c r="A23" s="11" t="s">
        <v>94</v>
      </c>
      <c r="B23" s="11">
        <v>4</v>
      </c>
      <c r="C23" s="11">
        <v>4</v>
      </c>
      <c r="D23" s="11">
        <v>1</v>
      </c>
      <c r="E23" s="31">
        <v>4</v>
      </c>
      <c r="F23" s="13">
        <v>5</v>
      </c>
      <c r="G23" s="13">
        <v>1</v>
      </c>
      <c r="H23" s="13">
        <v>4</v>
      </c>
      <c r="I23" s="11">
        <v>4</v>
      </c>
      <c r="J23" s="11">
        <v>4</v>
      </c>
      <c r="K23" s="11">
        <f t="shared" si="0"/>
        <v>31</v>
      </c>
      <c r="L23" s="12">
        <f t="shared" si="1"/>
        <v>0.68888888888888888</v>
      </c>
      <c r="M23" s="36"/>
    </row>
    <row r="24" spans="1:14" ht="18.75" x14ac:dyDescent="0.3">
      <c r="A24" s="50" t="s">
        <v>98</v>
      </c>
      <c r="B24" s="11">
        <v>4</v>
      </c>
      <c r="C24" s="11">
        <v>1</v>
      </c>
      <c r="D24" s="11">
        <v>0</v>
      </c>
      <c r="E24" s="31">
        <v>2</v>
      </c>
      <c r="F24" s="13">
        <v>3</v>
      </c>
      <c r="G24" s="13">
        <v>1</v>
      </c>
      <c r="H24" s="13">
        <v>1</v>
      </c>
      <c r="I24" s="11">
        <v>0</v>
      </c>
      <c r="J24" s="11">
        <v>3</v>
      </c>
      <c r="K24" s="11">
        <f t="shared" si="0"/>
        <v>15</v>
      </c>
      <c r="L24" s="12">
        <f t="shared" si="1"/>
        <v>0.33333333333333331</v>
      </c>
      <c r="M24" s="36"/>
    </row>
    <row r="25" spans="1:14" ht="18.75" x14ac:dyDescent="0.3">
      <c r="A25" s="51" t="s">
        <v>100</v>
      </c>
      <c r="B25" s="14">
        <v>5</v>
      </c>
      <c r="C25" s="14">
        <v>4</v>
      </c>
      <c r="D25" s="14">
        <v>5</v>
      </c>
      <c r="E25" s="34">
        <v>4</v>
      </c>
      <c r="F25" s="14">
        <v>5</v>
      </c>
      <c r="G25" s="14">
        <v>5</v>
      </c>
      <c r="H25" s="14">
        <v>4</v>
      </c>
      <c r="I25" s="14">
        <v>3</v>
      </c>
      <c r="J25" s="14">
        <v>3</v>
      </c>
      <c r="K25" s="14">
        <f t="shared" si="0"/>
        <v>38</v>
      </c>
      <c r="L25" s="15">
        <f t="shared" si="1"/>
        <v>0.84444444444444444</v>
      </c>
      <c r="M25" s="36"/>
    </row>
    <row r="26" spans="1:14" ht="18.75" x14ac:dyDescent="0.3">
      <c r="A26" s="52" t="s">
        <v>108</v>
      </c>
      <c r="B26" s="25">
        <v>1</v>
      </c>
      <c r="C26" s="25">
        <v>0</v>
      </c>
      <c r="D26" s="25">
        <v>1</v>
      </c>
      <c r="E26" s="71">
        <v>4</v>
      </c>
      <c r="F26" s="25">
        <v>2</v>
      </c>
      <c r="G26" s="25">
        <v>3</v>
      </c>
      <c r="H26" s="25">
        <v>1</v>
      </c>
      <c r="I26" s="25">
        <v>2</v>
      </c>
      <c r="J26" s="25">
        <v>0</v>
      </c>
      <c r="K26" s="25">
        <f t="shared" si="0"/>
        <v>14</v>
      </c>
      <c r="L26" s="26">
        <f t="shared" si="1"/>
        <v>0.31111111111111112</v>
      </c>
      <c r="M26" s="36"/>
    </row>
    <row r="27" spans="1:14" ht="18.75" x14ac:dyDescent="0.3">
      <c r="A27" s="50" t="s">
        <v>99</v>
      </c>
      <c r="B27" s="11">
        <v>4</v>
      </c>
      <c r="C27" s="11">
        <v>3</v>
      </c>
      <c r="D27" s="11">
        <v>2</v>
      </c>
      <c r="E27" s="31">
        <v>5</v>
      </c>
      <c r="F27" s="13">
        <v>3</v>
      </c>
      <c r="G27" s="13">
        <v>5</v>
      </c>
      <c r="H27" s="13">
        <v>5</v>
      </c>
      <c r="I27" s="11">
        <v>3</v>
      </c>
      <c r="J27" s="11">
        <v>3</v>
      </c>
      <c r="K27" s="11">
        <f t="shared" si="0"/>
        <v>33</v>
      </c>
      <c r="L27" s="12">
        <f t="shared" si="1"/>
        <v>0.73333333333333328</v>
      </c>
      <c r="M27" s="36"/>
    </row>
    <row r="28" spans="1:14" ht="18.75" x14ac:dyDescent="0.3">
      <c r="A28" s="11" t="s">
        <v>95</v>
      </c>
      <c r="B28" s="11">
        <v>2</v>
      </c>
      <c r="C28" s="11">
        <v>2</v>
      </c>
      <c r="D28" s="11">
        <v>0</v>
      </c>
      <c r="E28" s="31">
        <v>4</v>
      </c>
      <c r="F28" s="13">
        <v>2</v>
      </c>
      <c r="G28" s="13">
        <v>2</v>
      </c>
      <c r="H28" s="13">
        <v>2</v>
      </c>
      <c r="I28" s="11">
        <v>1</v>
      </c>
      <c r="J28" s="11">
        <v>3</v>
      </c>
      <c r="K28" s="11">
        <f t="shared" si="0"/>
        <v>18</v>
      </c>
      <c r="L28" s="12">
        <f t="shared" si="1"/>
        <v>0.4</v>
      </c>
      <c r="M28" s="36"/>
    </row>
    <row r="29" spans="1:14" ht="18.75" x14ac:dyDescent="0.3">
      <c r="A29" s="11" t="s">
        <v>96</v>
      </c>
      <c r="B29" s="11">
        <v>2</v>
      </c>
      <c r="C29" s="11">
        <v>3</v>
      </c>
      <c r="D29" s="11">
        <v>2</v>
      </c>
      <c r="E29" s="31">
        <v>2</v>
      </c>
      <c r="F29" s="13">
        <v>0</v>
      </c>
      <c r="G29" s="13">
        <v>2</v>
      </c>
      <c r="H29" s="13">
        <v>2</v>
      </c>
      <c r="I29" s="11">
        <v>1</v>
      </c>
      <c r="J29" s="11">
        <v>3</v>
      </c>
      <c r="K29" s="11">
        <f t="shared" si="0"/>
        <v>17</v>
      </c>
      <c r="L29" s="12">
        <f t="shared" si="1"/>
        <v>0.37777777777777777</v>
      </c>
      <c r="M29" s="36"/>
    </row>
    <row r="30" spans="1:14" s="7" customFormat="1" ht="30.75" x14ac:dyDescent="0.3">
      <c r="A30" s="23" t="s">
        <v>52</v>
      </c>
      <c r="B30" s="10">
        <f>96/140</f>
        <v>0.68571428571428572</v>
      </c>
      <c r="C30" s="10">
        <f>93/140</f>
        <v>0.66428571428571426</v>
      </c>
      <c r="D30" s="10">
        <f>73/140</f>
        <v>0.52142857142857146</v>
      </c>
      <c r="E30" s="10">
        <f>103/140</f>
        <v>0.73571428571428577</v>
      </c>
      <c r="F30" s="10">
        <f>84/140</f>
        <v>0.6</v>
      </c>
      <c r="G30" s="10">
        <f>71/140</f>
        <v>0.50714285714285712</v>
      </c>
      <c r="H30" s="10">
        <f>79/140</f>
        <v>0.56428571428571428</v>
      </c>
      <c r="I30" s="10">
        <f>74/140</f>
        <v>0.52857142857142858</v>
      </c>
      <c r="J30" s="10">
        <f>74/140</f>
        <v>0.52857142857142858</v>
      </c>
      <c r="K30" s="46">
        <f>747/1260</f>
        <v>0.59285714285714286</v>
      </c>
      <c r="L30" s="24"/>
      <c r="M30" s="40"/>
    </row>
    <row r="31" spans="1:14" ht="18.75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1"/>
    </row>
    <row r="32" spans="1:14" ht="18.75" x14ac:dyDescent="0.3">
      <c r="A32" s="75" t="s">
        <v>110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1"/>
    </row>
    <row r="33" spans="1:13" ht="18.75" x14ac:dyDescent="0.3">
      <c r="A33" s="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1"/>
    </row>
    <row r="34" spans="1:13" ht="18.75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1"/>
    </row>
    <row r="35" spans="1:13" s="6" customFormat="1" ht="18.75" x14ac:dyDescent="0.3">
      <c r="A35" s="42"/>
      <c r="B35" s="42"/>
      <c r="C35" s="42"/>
      <c r="D35" s="42"/>
      <c r="E35" s="42"/>
      <c r="F35" s="43"/>
      <c r="G35" s="43"/>
      <c r="H35" s="43"/>
      <c r="I35" s="42"/>
      <c r="J35" s="42"/>
      <c r="K35" s="42"/>
      <c r="L35" s="42"/>
      <c r="M35" s="41"/>
    </row>
    <row r="36" spans="1:13" s="6" customFormat="1" ht="18.75" x14ac:dyDescent="0.3">
      <c r="A36" s="42"/>
      <c r="B36" s="42"/>
      <c r="C36" s="42"/>
      <c r="D36" s="42"/>
      <c r="E36" s="42"/>
      <c r="F36" s="43"/>
      <c r="G36" s="43"/>
      <c r="H36" s="43"/>
      <c r="I36" s="42"/>
      <c r="J36" s="42"/>
      <c r="K36" s="42"/>
      <c r="L36" s="42"/>
      <c r="M36" s="41"/>
    </row>
    <row r="37" spans="1:13" ht="18.75" x14ac:dyDescent="0.3">
      <c r="B37" s="1"/>
      <c r="C37" s="1"/>
      <c r="D37" s="1"/>
      <c r="E37" s="1"/>
      <c r="I37" s="1"/>
      <c r="J37" s="1"/>
      <c r="K37" s="1"/>
      <c r="L37" s="1"/>
      <c r="M37" s="3"/>
    </row>
    <row r="38" spans="1:13" ht="18.75" x14ac:dyDescent="0.3">
      <c r="B38" s="1"/>
      <c r="C38" s="1"/>
      <c r="D38" s="1"/>
      <c r="E38" s="1"/>
      <c r="I38" s="1"/>
      <c r="J38" s="1"/>
      <c r="K38" s="1"/>
      <c r="L38" s="1"/>
      <c r="M38" s="3"/>
    </row>
  </sheetData>
  <sortState ref="A17:J31">
    <sortCondition ref="A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A41" sqref="A41:F41"/>
    </sheetView>
  </sheetViews>
  <sheetFormatPr defaultRowHeight="15" x14ac:dyDescent="0.25"/>
  <cols>
    <col min="1" max="1" width="22.7109375" style="78" customWidth="1"/>
    <col min="2" max="7" width="9.140625" style="78"/>
  </cols>
  <sheetData>
    <row r="1" spans="1:9" x14ac:dyDescent="0.25">
      <c r="A1" s="82" t="s">
        <v>9</v>
      </c>
      <c r="B1" s="82" t="s">
        <v>111</v>
      </c>
      <c r="C1" s="82" t="s">
        <v>112</v>
      </c>
      <c r="D1" s="82" t="s">
        <v>113</v>
      </c>
      <c r="E1" s="82" t="s">
        <v>114</v>
      </c>
      <c r="F1" s="82" t="s">
        <v>6</v>
      </c>
      <c r="G1" s="82" t="s">
        <v>7</v>
      </c>
    </row>
    <row r="2" spans="1:9" x14ac:dyDescent="0.25">
      <c r="A2" s="76" t="s">
        <v>115</v>
      </c>
      <c r="B2" s="76">
        <v>3</v>
      </c>
      <c r="C2" s="76">
        <v>5</v>
      </c>
      <c r="D2" s="76">
        <v>3</v>
      </c>
      <c r="E2" s="76">
        <v>5</v>
      </c>
      <c r="F2" s="76">
        <f t="shared" ref="F2:F16" si="0">SUM(B2:E2)</f>
        <v>16</v>
      </c>
      <c r="G2" s="77">
        <f>F2/20</f>
        <v>0.8</v>
      </c>
    </row>
    <row r="3" spans="1:9" x14ac:dyDescent="0.25">
      <c r="A3" s="76" t="s">
        <v>116</v>
      </c>
      <c r="B3" s="76">
        <v>1</v>
      </c>
      <c r="C3" s="76">
        <v>5</v>
      </c>
      <c r="D3" s="76">
        <v>1</v>
      </c>
      <c r="E3" s="76">
        <v>5</v>
      </c>
      <c r="F3" s="76">
        <f t="shared" si="0"/>
        <v>12</v>
      </c>
      <c r="G3" s="77">
        <f>F3/20</f>
        <v>0.6</v>
      </c>
    </row>
    <row r="4" spans="1:9" x14ac:dyDescent="0.25">
      <c r="A4" s="76" t="s">
        <v>117</v>
      </c>
      <c r="B4" s="76">
        <v>4</v>
      </c>
      <c r="C4" s="76">
        <v>4</v>
      </c>
      <c r="D4" s="76">
        <v>5</v>
      </c>
      <c r="E4" s="76">
        <v>5</v>
      </c>
      <c r="F4" s="76">
        <f t="shared" si="0"/>
        <v>18</v>
      </c>
      <c r="G4" s="77">
        <f>F4/20</f>
        <v>0.9</v>
      </c>
    </row>
    <row r="5" spans="1:9" x14ac:dyDescent="0.25">
      <c r="A5" s="76" t="s">
        <v>118</v>
      </c>
      <c r="B5" s="76">
        <v>5</v>
      </c>
      <c r="C5" s="76">
        <v>5</v>
      </c>
      <c r="D5" s="76">
        <v>5</v>
      </c>
      <c r="E5" s="76">
        <v>5</v>
      </c>
      <c r="F5" s="76">
        <f t="shared" si="0"/>
        <v>20</v>
      </c>
      <c r="G5" s="77">
        <f>F5/20</f>
        <v>1</v>
      </c>
    </row>
    <row r="6" spans="1:9" x14ac:dyDescent="0.25">
      <c r="A6" s="76" t="s">
        <v>119</v>
      </c>
      <c r="B6" s="76">
        <v>2</v>
      </c>
      <c r="C6" s="76">
        <v>5</v>
      </c>
      <c r="D6" s="76">
        <v>2</v>
      </c>
      <c r="E6" s="76">
        <v>5</v>
      </c>
      <c r="F6" s="76">
        <f t="shared" si="0"/>
        <v>14</v>
      </c>
      <c r="G6" s="77">
        <f t="shared" ref="G6:G40" si="1">F6/20</f>
        <v>0.7</v>
      </c>
    </row>
    <row r="7" spans="1:9" x14ac:dyDescent="0.25">
      <c r="A7" s="76" t="s">
        <v>120</v>
      </c>
      <c r="B7" s="76">
        <v>3</v>
      </c>
      <c r="C7" s="76">
        <v>5</v>
      </c>
      <c r="D7" s="76">
        <v>4</v>
      </c>
      <c r="E7" s="76">
        <v>5</v>
      </c>
      <c r="F7" s="76">
        <f t="shared" si="0"/>
        <v>17</v>
      </c>
      <c r="G7" s="77">
        <f t="shared" si="1"/>
        <v>0.85</v>
      </c>
      <c r="I7" s="81"/>
    </row>
    <row r="8" spans="1:9" x14ac:dyDescent="0.25">
      <c r="A8" s="76" t="s">
        <v>121</v>
      </c>
      <c r="B8" s="76">
        <v>5</v>
      </c>
      <c r="C8" s="76">
        <v>5</v>
      </c>
      <c r="D8" s="76">
        <v>5</v>
      </c>
      <c r="E8" s="76">
        <v>4</v>
      </c>
      <c r="F8" s="76">
        <f t="shared" si="0"/>
        <v>19</v>
      </c>
      <c r="G8" s="77">
        <f t="shared" si="1"/>
        <v>0.95</v>
      </c>
    </row>
    <row r="9" spans="1:9" x14ac:dyDescent="0.25">
      <c r="A9" s="76" t="s">
        <v>122</v>
      </c>
      <c r="B9" s="76">
        <v>4</v>
      </c>
      <c r="C9" s="76">
        <v>4</v>
      </c>
      <c r="D9" s="76">
        <v>5</v>
      </c>
      <c r="E9" s="76">
        <v>5</v>
      </c>
      <c r="F9" s="76">
        <f t="shared" si="0"/>
        <v>18</v>
      </c>
      <c r="G9" s="77">
        <f t="shared" si="1"/>
        <v>0.9</v>
      </c>
    </row>
    <row r="10" spans="1:9" x14ac:dyDescent="0.25">
      <c r="A10" s="76" t="s">
        <v>123</v>
      </c>
      <c r="B10" s="76">
        <v>5</v>
      </c>
      <c r="C10" s="76">
        <v>5</v>
      </c>
      <c r="D10" s="76">
        <v>4</v>
      </c>
      <c r="E10" s="76">
        <v>5</v>
      </c>
      <c r="F10" s="76">
        <f t="shared" si="0"/>
        <v>19</v>
      </c>
      <c r="G10" s="77">
        <f t="shared" si="1"/>
        <v>0.95</v>
      </c>
    </row>
    <row r="11" spans="1:9" x14ac:dyDescent="0.25">
      <c r="A11" s="76" t="s">
        <v>124</v>
      </c>
      <c r="B11" s="76">
        <v>3</v>
      </c>
      <c r="C11" s="76">
        <v>4</v>
      </c>
      <c r="D11" s="76">
        <v>2</v>
      </c>
      <c r="E11" s="76">
        <v>4</v>
      </c>
      <c r="F11" s="76">
        <f t="shared" si="0"/>
        <v>13</v>
      </c>
      <c r="G11" s="77">
        <f t="shared" si="1"/>
        <v>0.65</v>
      </c>
    </row>
    <row r="12" spans="1:9" x14ac:dyDescent="0.25">
      <c r="A12" s="76" t="s">
        <v>125</v>
      </c>
      <c r="B12" s="76">
        <v>4</v>
      </c>
      <c r="C12" s="76">
        <v>4</v>
      </c>
      <c r="D12" s="76">
        <v>4</v>
      </c>
      <c r="E12" s="76">
        <v>5</v>
      </c>
      <c r="F12" s="76">
        <f t="shared" si="0"/>
        <v>17</v>
      </c>
      <c r="G12" s="77">
        <f t="shared" si="1"/>
        <v>0.85</v>
      </c>
    </row>
    <row r="13" spans="1:9" x14ac:dyDescent="0.25">
      <c r="A13" s="76" t="s">
        <v>126</v>
      </c>
      <c r="B13" s="76">
        <v>5</v>
      </c>
      <c r="C13" s="76">
        <v>5</v>
      </c>
      <c r="D13" s="76">
        <v>5</v>
      </c>
      <c r="E13" s="76">
        <v>5</v>
      </c>
      <c r="F13" s="76">
        <f t="shared" si="0"/>
        <v>20</v>
      </c>
      <c r="G13" s="77">
        <f t="shared" si="1"/>
        <v>1</v>
      </c>
    </row>
    <row r="14" spans="1:9" x14ac:dyDescent="0.25">
      <c r="A14" s="76" t="s">
        <v>127</v>
      </c>
      <c r="B14" s="76">
        <v>1</v>
      </c>
      <c r="C14" s="76">
        <v>4</v>
      </c>
      <c r="D14" s="76">
        <v>3</v>
      </c>
      <c r="E14" s="76">
        <v>2</v>
      </c>
      <c r="F14" s="76">
        <f t="shared" si="0"/>
        <v>10</v>
      </c>
      <c r="G14" s="77">
        <f t="shared" si="1"/>
        <v>0.5</v>
      </c>
    </row>
    <row r="15" spans="1:9" x14ac:dyDescent="0.25">
      <c r="A15" s="76" t="s">
        <v>128</v>
      </c>
      <c r="B15" s="76">
        <v>3</v>
      </c>
      <c r="C15" s="76">
        <v>5</v>
      </c>
      <c r="D15" s="76">
        <v>3</v>
      </c>
      <c r="E15" s="76">
        <v>5</v>
      </c>
      <c r="F15" s="76">
        <f t="shared" si="0"/>
        <v>16</v>
      </c>
      <c r="G15" s="77">
        <f t="shared" si="1"/>
        <v>0.8</v>
      </c>
    </row>
    <row r="16" spans="1:9" x14ac:dyDescent="0.25">
      <c r="A16" s="76" t="s">
        <v>129</v>
      </c>
      <c r="B16" s="76">
        <v>4</v>
      </c>
      <c r="C16" s="76">
        <v>4</v>
      </c>
      <c r="D16" s="76">
        <v>5</v>
      </c>
      <c r="E16" s="76">
        <v>4</v>
      </c>
      <c r="F16" s="76">
        <f t="shared" si="0"/>
        <v>17</v>
      </c>
      <c r="G16" s="77">
        <f t="shared" si="1"/>
        <v>0.85</v>
      </c>
    </row>
    <row r="17" spans="1:7" x14ac:dyDescent="0.25">
      <c r="A17" s="76" t="s">
        <v>130</v>
      </c>
      <c r="B17" s="76">
        <v>2</v>
      </c>
      <c r="C17" s="76">
        <v>2</v>
      </c>
      <c r="D17" s="76">
        <v>3</v>
      </c>
      <c r="E17" s="76">
        <v>2</v>
      </c>
      <c r="F17" s="76">
        <f t="shared" ref="F17:F21" si="2">SUM(B17:E17)</f>
        <v>9</v>
      </c>
      <c r="G17" s="77">
        <f t="shared" si="1"/>
        <v>0.45</v>
      </c>
    </row>
    <row r="18" spans="1:7" x14ac:dyDescent="0.25">
      <c r="A18" s="76" t="s">
        <v>131</v>
      </c>
      <c r="B18" s="76">
        <v>2</v>
      </c>
      <c r="C18" s="76">
        <v>1</v>
      </c>
      <c r="D18" s="76">
        <v>2</v>
      </c>
      <c r="E18" s="76">
        <v>5</v>
      </c>
      <c r="F18" s="76">
        <f t="shared" si="2"/>
        <v>10</v>
      </c>
      <c r="G18" s="77">
        <f t="shared" si="1"/>
        <v>0.5</v>
      </c>
    </row>
    <row r="19" spans="1:7" x14ac:dyDescent="0.25">
      <c r="A19" s="76" t="s">
        <v>132</v>
      </c>
      <c r="B19" s="76">
        <v>3</v>
      </c>
      <c r="C19" s="76">
        <v>4</v>
      </c>
      <c r="D19" s="76">
        <v>1</v>
      </c>
      <c r="E19" s="76">
        <v>5</v>
      </c>
      <c r="F19" s="76">
        <f t="shared" si="2"/>
        <v>13</v>
      </c>
      <c r="G19" s="77">
        <f t="shared" si="1"/>
        <v>0.65</v>
      </c>
    </row>
    <row r="20" spans="1:7" x14ac:dyDescent="0.25">
      <c r="A20" s="76" t="s">
        <v>133</v>
      </c>
      <c r="B20" s="76">
        <v>5</v>
      </c>
      <c r="C20" s="76">
        <v>4</v>
      </c>
      <c r="D20" s="76">
        <v>5</v>
      </c>
      <c r="E20" s="76">
        <v>3</v>
      </c>
      <c r="F20" s="76">
        <f t="shared" si="2"/>
        <v>17</v>
      </c>
      <c r="G20" s="77">
        <f t="shared" si="1"/>
        <v>0.85</v>
      </c>
    </row>
    <row r="21" spans="1:7" x14ac:dyDescent="0.25">
      <c r="A21" s="76" t="s">
        <v>134</v>
      </c>
      <c r="B21" s="76">
        <v>5</v>
      </c>
      <c r="C21" s="76">
        <v>4</v>
      </c>
      <c r="D21" s="76">
        <v>5</v>
      </c>
      <c r="E21" s="76">
        <v>5</v>
      </c>
      <c r="F21" s="76">
        <f t="shared" si="2"/>
        <v>19</v>
      </c>
      <c r="G21" s="77">
        <f t="shared" si="1"/>
        <v>0.95</v>
      </c>
    </row>
    <row r="22" spans="1:7" x14ac:dyDescent="0.25">
      <c r="A22" s="76" t="s">
        <v>135</v>
      </c>
      <c r="B22" s="76">
        <v>1</v>
      </c>
      <c r="C22" s="76">
        <v>4</v>
      </c>
      <c r="D22" s="76">
        <v>4</v>
      </c>
      <c r="E22" s="76">
        <v>5</v>
      </c>
      <c r="F22" s="76">
        <f t="shared" ref="F22:F37" si="3">SUM(B22:E22)</f>
        <v>14</v>
      </c>
      <c r="G22" s="77">
        <f t="shared" si="1"/>
        <v>0.7</v>
      </c>
    </row>
    <row r="23" spans="1:7" x14ac:dyDescent="0.25">
      <c r="A23" s="76" t="s">
        <v>136</v>
      </c>
      <c r="B23" s="76">
        <v>3</v>
      </c>
      <c r="C23" s="76">
        <v>4</v>
      </c>
      <c r="D23" s="76">
        <v>1</v>
      </c>
      <c r="E23" s="76">
        <v>5</v>
      </c>
      <c r="F23" s="76">
        <f t="shared" si="3"/>
        <v>13</v>
      </c>
      <c r="G23" s="77">
        <f t="shared" si="1"/>
        <v>0.65</v>
      </c>
    </row>
    <row r="24" spans="1:7" x14ac:dyDescent="0.25">
      <c r="A24" s="76" t="s">
        <v>137</v>
      </c>
      <c r="B24" s="76">
        <v>3</v>
      </c>
      <c r="C24" s="76">
        <v>5</v>
      </c>
      <c r="D24" s="76">
        <v>4</v>
      </c>
      <c r="E24" s="76">
        <v>5</v>
      </c>
      <c r="F24" s="76">
        <f t="shared" si="3"/>
        <v>17</v>
      </c>
      <c r="G24" s="77">
        <f t="shared" si="1"/>
        <v>0.85</v>
      </c>
    </row>
    <row r="25" spans="1:7" x14ac:dyDescent="0.25">
      <c r="A25" s="76" t="s">
        <v>138</v>
      </c>
      <c r="B25" s="76">
        <v>4</v>
      </c>
      <c r="C25" s="76">
        <v>1</v>
      </c>
      <c r="D25" s="76">
        <v>5</v>
      </c>
      <c r="E25" s="76">
        <v>2</v>
      </c>
      <c r="F25" s="76">
        <f t="shared" si="3"/>
        <v>12</v>
      </c>
      <c r="G25" s="77">
        <f t="shared" si="1"/>
        <v>0.6</v>
      </c>
    </row>
    <row r="26" spans="1:7" x14ac:dyDescent="0.25">
      <c r="A26" s="76" t="s">
        <v>139</v>
      </c>
      <c r="B26" s="76">
        <v>2</v>
      </c>
      <c r="C26" s="76">
        <v>4</v>
      </c>
      <c r="D26" s="76">
        <v>5</v>
      </c>
      <c r="E26" s="76">
        <v>5</v>
      </c>
      <c r="F26" s="76">
        <f t="shared" si="3"/>
        <v>16</v>
      </c>
      <c r="G26" s="77">
        <f t="shared" si="1"/>
        <v>0.8</v>
      </c>
    </row>
    <row r="27" spans="1:7" x14ac:dyDescent="0.25">
      <c r="A27" s="76" t="s">
        <v>140</v>
      </c>
      <c r="B27" s="76">
        <v>5</v>
      </c>
      <c r="C27" s="76">
        <v>5</v>
      </c>
      <c r="D27" s="76">
        <v>5</v>
      </c>
      <c r="E27" s="76">
        <v>5</v>
      </c>
      <c r="F27" s="76">
        <f t="shared" si="3"/>
        <v>20</v>
      </c>
      <c r="G27" s="77">
        <f t="shared" si="1"/>
        <v>1</v>
      </c>
    </row>
    <row r="28" spans="1:7" x14ac:dyDescent="0.25">
      <c r="A28" s="76" t="s">
        <v>141</v>
      </c>
      <c r="B28" s="76">
        <v>5</v>
      </c>
      <c r="C28" s="76">
        <v>4</v>
      </c>
      <c r="D28" s="76">
        <v>4</v>
      </c>
      <c r="E28" s="76">
        <v>5</v>
      </c>
      <c r="F28" s="76">
        <f t="shared" si="3"/>
        <v>18</v>
      </c>
      <c r="G28" s="77">
        <f t="shared" si="1"/>
        <v>0.9</v>
      </c>
    </row>
    <row r="29" spans="1:7" x14ac:dyDescent="0.25">
      <c r="A29" s="76" t="s">
        <v>142</v>
      </c>
      <c r="B29" s="76">
        <v>5</v>
      </c>
      <c r="C29" s="76">
        <v>4</v>
      </c>
      <c r="D29" s="76">
        <v>5</v>
      </c>
      <c r="E29" s="76">
        <v>5</v>
      </c>
      <c r="F29" s="76">
        <f t="shared" si="3"/>
        <v>19</v>
      </c>
      <c r="G29" s="77">
        <f t="shared" si="1"/>
        <v>0.95</v>
      </c>
    </row>
    <row r="30" spans="1:7" x14ac:dyDescent="0.25">
      <c r="A30" s="76" t="s">
        <v>143</v>
      </c>
      <c r="B30" s="76">
        <v>2</v>
      </c>
      <c r="C30" s="76">
        <v>4</v>
      </c>
      <c r="D30" s="76">
        <v>5</v>
      </c>
      <c r="E30" s="76">
        <v>5</v>
      </c>
      <c r="F30" s="76">
        <f t="shared" si="3"/>
        <v>16</v>
      </c>
      <c r="G30" s="77">
        <f t="shared" si="1"/>
        <v>0.8</v>
      </c>
    </row>
    <row r="31" spans="1:7" x14ac:dyDescent="0.25">
      <c r="A31" s="76" t="s">
        <v>144</v>
      </c>
      <c r="B31" s="76">
        <v>4</v>
      </c>
      <c r="C31" s="76">
        <v>4</v>
      </c>
      <c r="D31" s="76">
        <v>4</v>
      </c>
      <c r="E31" s="76">
        <v>5</v>
      </c>
      <c r="F31" s="76">
        <f t="shared" si="3"/>
        <v>17</v>
      </c>
      <c r="G31" s="77">
        <f t="shared" si="1"/>
        <v>0.85</v>
      </c>
    </row>
    <row r="32" spans="1:7" x14ac:dyDescent="0.25">
      <c r="A32" s="76" t="s">
        <v>145</v>
      </c>
      <c r="B32" s="76">
        <v>2</v>
      </c>
      <c r="C32" s="76">
        <v>3</v>
      </c>
      <c r="D32" s="76">
        <v>5</v>
      </c>
      <c r="E32" s="76">
        <v>3</v>
      </c>
      <c r="F32" s="76">
        <f t="shared" si="3"/>
        <v>13</v>
      </c>
      <c r="G32" s="77">
        <f t="shared" si="1"/>
        <v>0.65</v>
      </c>
    </row>
    <row r="33" spans="1:7" x14ac:dyDescent="0.25">
      <c r="A33" s="76" t="s">
        <v>146</v>
      </c>
      <c r="B33" s="76">
        <v>3</v>
      </c>
      <c r="C33" s="76">
        <v>3</v>
      </c>
      <c r="D33" s="76">
        <v>1</v>
      </c>
      <c r="E33" s="76">
        <v>2</v>
      </c>
      <c r="F33" s="76">
        <f t="shared" si="3"/>
        <v>9</v>
      </c>
      <c r="G33" s="77">
        <f t="shared" si="1"/>
        <v>0.45</v>
      </c>
    </row>
    <row r="34" spans="1:7" x14ac:dyDescent="0.25">
      <c r="A34" s="76" t="s">
        <v>147</v>
      </c>
      <c r="B34" s="76">
        <v>3</v>
      </c>
      <c r="C34" s="76">
        <v>4</v>
      </c>
      <c r="D34" s="76">
        <v>2</v>
      </c>
      <c r="E34" s="76">
        <v>4</v>
      </c>
      <c r="F34" s="76">
        <f t="shared" si="3"/>
        <v>13</v>
      </c>
      <c r="G34" s="77">
        <f t="shared" si="1"/>
        <v>0.65</v>
      </c>
    </row>
    <row r="35" spans="1:7" x14ac:dyDescent="0.25">
      <c r="A35" s="76" t="s">
        <v>148</v>
      </c>
      <c r="B35" s="76">
        <v>2</v>
      </c>
      <c r="C35" s="76">
        <v>3</v>
      </c>
      <c r="D35" s="76">
        <v>4</v>
      </c>
      <c r="E35" s="76">
        <v>2</v>
      </c>
      <c r="F35" s="76">
        <f t="shared" si="3"/>
        <v>11</v>
      </c>
      <c r="G35" s="77">
        <f t="shared" si="1"/>
        <v>0.55000000000000004</v>
      </c>
    </row>
    <row r="36" spans="1:7" x14ac:dyDescent="0.25">
      <c r="A36" s="76" t="s">
        <v>149</v>
      </c>
      <c r="B36" s="76">
        <v>4</v>
      </c>
      <c r="C36" s="76">
        <v>5</v>
      </c>
      <c r="D36" s="76">
        <v>5</v>
      </c>
      <c r="E36" s="76">
        <v>5</v>
      </c>
      <c r="F36" s="76">
        <f t="shared" si="3"/>
        <v>19</v>
      </c>
      <c r="G36" s="77">
        <f t="shared" si="1"/>
        <v>0.95</v>
      </c>
    </row>
    <row r="37" spans="1:7" x14ac:dyDescent="0.25">
      <c r="A37" s="76" t="s">
        <v>150</v>
      </c>
      <c r="B37" s="76">
        <v>3</v>
      </c>
      <c r="C37" s="76">
        <v>1</v>
      </c>
      <c r="D37" s="76">
        <v>1</v>
      </c>
      <c r="E37" s="76">
        <v>2</v>
      </c>
      <c r="F37" s="76">
        <f t="shared" si="3"/>
        <v>7</v>
      </c>
      <c r="G37" s="77">
        <f t="shared" si="1"/>
        <v>0.35</v>
      </c>
    </row>
    <row r="38" spans="1:7" x14ac:dyDescent="0.25">
      <c r="A38" s="76" t="s">
        <v>151</v>
      </c>
      <c r="B38" s="76">
        <v>5</v>
      </c>
      <c r="C38" s="76">
        <v>5</v>
      </c>
      <c r="D38" s="76">
        <v>4</v>
      </c>
      <c r="E38" s="76">
        <v>3</v>
      </c>
      <c r="F38" s="76">
        <f t="shared" ref="F38:F40" si="4">SUM(B38:E38)</f>
        <v>17</v>
      </c>
      <c r="G38" s="77">
        <f t="shared" si="1"/>
        <v>0.85</v>
      </c>
    </row>
    <row r="39" spans="1:7" x14ac:dyDescent="0.25">
      <c r="A39" s="76" t="s">
        <v>152</v>
      </c>
      <c r="B39" s="76">
        <v>2</v>
      </c>
      <c r="C39" s="76">
        <v>5</v>
      </c>
      <c r="D39" s="76">
        <v>3</v>
      </c>
      <c r="E39" s="76">
        <v>3</v>
      </c>
      <c r="F39" s="76">
        <f t="shared" si="4"/>
        <v>13</v>
      </c>
      <c r="G39" s="77">
        <f t="shared" si="1"/>
        <v>0.65</v>
      </c>
    </row>
    <row r="40" spans="1:7" x14ac:dyDescent="0.25">
      <c r="A40" s="76" t="s">
        <v>153</v>
      </c>
      <c r="B40" s="76">
        <v>5</v>
      </c>
      <c r="C40" s="76">
        <v>5</v>
      </c>
      <c r="D40" s="76">
        <v>4</v>
      </c>
      <c r="E40" s="76">
        <v>5</v>
      </c>
      <c r="F40" s="76">
        <f t="shared" si="4"/>
        <v>19</v>
      </c>
      <c r="G40" s="77">
        <f t="shared" si="1"/>
        <v>0.95</v>
      </c>
    </row>
    <row r="41" spans="1:7" x14ac:dyDescent="0.25">
      <c r="A41" s="79" t="s">
        <v>52</v>
      </c>
      <c r="B41" s="80">
        <f>133/205</f>
        <v>0.64878048780487807</v>
      </c>
      <c r="C41" s="80">
        <f>157/205</f>
        <v>0.76585365853658538</v>
      </c>
      <c r="D41" s="80">
        <f>143/205</f>
        <v>0.69756097560975605</v>
      </c>
      <c r="E41" s="80">
        <f>165/205</f>
        <v>0.80487804878048785</v>
      </c>
      <c r="F41" s="80">
        <f>600/820</f>
        <v>0.73170731707317072</v>
      </c>
      <c r="G41" s="7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9" workbookViewId="0">
      <selection activeCell="I36" sqref="I36"/>
    </sheetView>
  </sheetViews>
  <sheetFormatPr defaultRowHeight="15" x14ac:dyDescent="0.25"/>
  <cols>
    <col min="1" max="1" width="22.5703125" customWidth="1"/>
    <col min="7" max="7" width="11" customWidth="1"/>
  </cols>
  <sheetData>
    <row r="1" spans="1:7" ht="15.75" thickBot="1" x14ac:dyDescent="0.3">
      <c r="A1" s="84" t="s">
        <v>9</v>
      </c>
      <c r="B1" s="84" t="s">
        <v>111</v>
      </c>
      <c r="C1" s="84" t="s">
        <v>112</v>
      </c>
      <c r="D1" s="84" t="s">
        <v>113</v>
      </c>
      <c r="E1" s="84" t="s">
        <v>114</v>
      </c>
      <c r="F1" s="84" t="s">
        <v>6</v>
      </c>
      <c r="G1" s="85" t="s">
        <v>7</v>
      </c>
    </row>
    <row r="2" spans="1:7" ht="15.75" thickBot="1" x14ac:dyDescent="0.3">
      <c r="A2" s="83" t="s">
        <v>154</v>
      </c>
      <c r="B2" s="83">
        <v>5</v>
      </c>
      <c r="C2" s="83">
        <v>4</v>
      </c>
      <c r="D2" s="83">
        <v>2</v>
      </c>
      <c r="E2" s="83">
        <v>1</v>
      </c>
      <c r="F2" s="83">
        <f t="shared" ref="F2:F16" si="0">SUM(B2:E2)</f>
        <v>12</v>
      </c>
      <c r="G2" s="86">
        <f>F2/20</f>
        <v>0.6</v>
      </c>
    </row>
    <row r="3" spans="1:7" ht="15.75" thickBot="1" x14ac:dyDescent="0.3">
      <c r="A3" s="83" t="s">
        <v>155</v>
      </c>
      <c r="B3" s="83">
        <v>4</v>
      </c>
      <c r="C3" s="83">
        <v>5</v>
      </c>
      <c r="D3" s="83">
        <v>5</v>
      </c>
      <c r="E3" s="83">
        <v>4</v>
      </c>
      <c r="F3" s="83">
        <f t="shared" si="0"/>
        <v>18</v>
      </c>
      <c r="G3" s="86">
        <f>F3/20</f>
        <v>0.9</v>
      </c>
    </row>
    <row r="4" spans="1:7" ht="15.75" thickBot="1" x14ac:dyDescent="0.3">
      <c r="A4" s="83" t="s">
        <v>156</v>
      </c>
      <c r="B4" s="83">
        <v>5</v>
      </c>
      <c r="C4" s="83">
        <v>5</v>
      </c>
      <c r="D4" s="83">
        <v>5</v>
      </c>
      <c r="E4" s="83">
        <v>4</v>
      </c>
      <c r="F4" s="83">
        <f t="shared" si="0"/>
        <v>19</v>
      </c>
      <c r="G4" s="86">
        <f>F4/20</f>
        <v>0.95</v>
      </c>
    </row>
    <row r="5" spans="1:7" ht="15.75" thickBot="1" x14ac:dyDescent="0.3">
      <c r="A5" s="83" t="s">
        <v>157</v>
      </c>
      <c r="B5" s="83">
        <v>4</v>
      </c>
      <c r="C5" s="83">
        <v>3</v>
      </c>
      <c r="D5" s="83">
        <v>2</v>
      </c>
      <c r="E5" s="83">
        <v>3</v>
      </c>
      <c r="F5" s="83">
        <f t="shared" si="0"/>
        <v>12</v>
      </c>
      <c r="G5" s="86">
        <f>F5/20</f>
        <v>0.6</v>
      </c>
    </row>
    <row r="6" spans="1:7" ht="15.75" thickBot="1" x14ac:dyDescent="0.3">
      <c r="A6" s="83" t="s">
        <v>158</v>
      </c>
      <c r="B6" s="83">
        <v>4</v>
      </c>
      <c r="C6" s="83">
        <v>5</v>
      </c>
      <c r="D6" s="83">
        <v>5</v>
      </c>
      <c r="E6" s="83">
        <v>2</v>
      </c>
      <c r="F6" s="83">
        <f t="shared" si="0"/>
        <v>16</v>
      </c>
      <c r="G6" s="86">
        <f t="shared" ref="G6:G35" si="1">F6/20</f>
        <v>0.8</v>
      </c>
    </row>
    <row r="7" spans="1:7" ht="15.75" thickBot="1" x14ac:dyDescent="0.3">
      <c r="A7" s="83" t="s">
        <v>159</v>
      </c>
      <c r="B7" s="83">
        <v>5</v>
      </c>
      <c r="C7" s="83">
        <v>5</v>
      </c>
      <c r="D7" s="83">
        <v>5</v>
      </c>
      <c r="E7" s="83">
        <v>5</v>
      </c>
      <c r="F7" s="83">
        <f t="shared" si="0"/>
        <v>20</v>
      </c>
      <c r="G7" s="86">
        <f t="shared" si="1"/>
        <v>1</v>
      </c>
    </row>
    <row r="8" spans="1:7" ht="15.75" thickBot="1" x14ac:dyDescent="0.3">
      <c r="A8" s="83" t="s">
        <v>160</v>
      </c>
      <c r="B8" s="83">
        <v>5</v>
      </c>
      <c r="C8" s="83">
        <v>5</v>
      </c>
      <c r="D8" s="83">
        <v>3</v>
      </c>
      <c r="E8" s="83">
        <v>2</v>
      </c>
      <c r="F8" s="83">
        <f t="shared" si="0"/>
        <v>15</v>
      </c>
      <c r="G8" s="86">
        <f t="shared" si="1"/>
        <v>0.75</v>
      </c>
    </row>
    <row r="9" spans="1:7" ht="15.75" thickBot="1" x14ac:dyDescent="0.3">
      <c r="A9" s="83" t="s">
        <v>161</v>
      </c>
      <c r="B9" s="83">
        <v>5</v>
      </c>
      <c r="C9" s="83">
        <v>5</v>
      </c>
      <c r="D9" s="83">
        <v>5</v>
      </c>
      <c r="E9" s="83">
        <v>4</v>
      </c>
      <c r="F9" s="83">
        <f t="shared" si="0"/>
        <v>19</v>
      </c>
      <c r="G9" s="86">
        <f t="shared" si="1"/>
        <v>0.95</v>
      </c>
    </row>
    <row r="10" spans="1:7" ht="15.75" thickBot="1" x14ac:dyDescent="0.3">
      <c r="A10" s="83" t="s">
        <v>162</v>
      </c>
      <c r="B10" s="83">
        <v>4</v>
      </c>
      <c r="C10" s="83">
        <v>3</v>
      </c>
      <c r="D10" s="83">
        <v>2</v>
      </c>
      <c r="E10" s="83">
        <v>2</v>
      </c>
      <c r="F10" s="83">
        <f t="shared" si="0"/>
        <v>11</v>
      </c>
      <c r="G10" s="86">
        <f t="shared" si="1"/>
        <v>0.55000000000000004</v>
      </c>
    </row>
    <row r="11" spans="1:7" ht="15.75" thickBot="1" x14ac:dyDescent="0.3">
      <c r="A11" s="83" t="s">
        <v>163</v>
      </c>
      <c r="B11" s="83">
        <v>4</v>
      </c>
      <c r="C11" s="83">
        <v>3</v>
      </c>
      <c r="D11" s="83">
        <v>3</v>
      </c>
      <c r="E11" s="83">
        <v>4</v>
      </c>
      <c r="F11" s="83">
        <f t="shared" si="0"/>
        <v>14</v>
      </c>
      <c r="G11" s="86">
        <f t="shared" si="1"/>
        <v>0.7</v>
      </c>
    </row>
    <row r="12" spans="1:7" ht="15.75" thickBot="1" x14ac:dyDescent="0.3">
      <c r="A12" s="83" t="s">
        <v>164</v>
      </c>
      <c r="B12" s="83">
        <v>4</v>
      </c>
      <c r="C12" s="83">
        <v>5</v>
      </c>
      <c r="D12" s="83">
        <v>5</v>
      </c>
      <c r="E12" s="83">
        <v>3</v>
      </c>
      <c r="F12" s="83">
        <f t="shared" si="0"/>
        <v>17</v>
      </c>
      <c r="G12" s="86">
        <f t="shared" si="1"/>
        <v>0.85</v>
      </c>
    </row>
    <row r="13" spans="1:7" ht="15.75" thickBot="1" x14ac:dyDescent="0.3">
      <c r="A13" s="83" t="s">
        <v>165</v>
      </c>
      <c r="B13" s="83">
        <v>5</v>
      </c>
      <c r="C13" s="83">
        <v>5</v>
      </c>
      <c r="D13" s="83">
        <v>5</v>
      </c>
      <c r="E13" s="83">
        <v>4</v>
      </c>
      <c r="F13" s="83">
        <f t="shared" si="0"/>
        <v>19</v>
      </c>
      <c r="G13" s="86">
        <f t="shared" si="1"/>
        <v>0.95</v>
      </c>
    </row>
    <row r="14" spans="1:7" ht="15.75" thickBot="1" x14ac:dyDescent="0.3">
      <c r="A14" s="83" t="s">
        <v>166</v>
      </c>
      <c r="B14" s="83">
        <v>4</v>
      </c>
      <c r="C14" s="83">
        <v>5</v>
      </c>
      <c r="D14" s="83">
        <v>5</v>
      </c>
      <c r="E14" s="83">
        <v>4</v>
      </c>
      <c r="F14" s="83">
        <f t="shared" si="0"/>
        <v>18</v>
      </c>
      <c r="G14" s="86">
        <f t="shared" si="1"/>
        <v>0.9</v>
      </c>
    </row>
    <row r="15" spans="1:7" ht="15.75" thickBot="1" x14ac:dyDescent="0.3">
      <c r="A15" s="83" t="s">
        <v>167</v>
      </c>
      <c r="B15" s="83">
        <v>2</v>
      </c>
      <c r="C15" s="83">
        <v>4</v>
      </c>
      <c r="D15" s="83">
        <v>2</v>
      </c>
      <c r="E15" s="83">
        <v>0</v>
      </c>
      <c r="F15" s="83">
        <f t="shared" si="0"/>
        <v>8</v>
      </c>
      <c r="G15" s="86">
        <f t="shared" si="1"/>
        <v>0.4</v>
      </c>
    </row>
    <row r="16" spans="1:7" ht="15.75" thickBot="1" x14ac:dyDescent="0.3">
      <c r="A16" s="83" t="s">
        <v>168</v>
      </c>
      <c r="B16" s="83">
        <v>4</v>
      </c>
      <c r="C16" s="83">
        <v>4</v>
      </c>
      <c r="D16" s="83">
        <v>5</v>
      </c>
      <c r="E16" s="83">
        <v>4</v>
      </c>
      <c r="F16" s="83">
        <f t="shared" si="0"/>
        <v>17</v>
      </c>
      <c r="G16" s="86">
        <f t="shared" si="1"/>
        <v>0.85</v>
      </c>
    </row>
    <row r="17" spans="1:7" ht="15.75" thickBot="1" x14ac:dyDescent="0.3">
      <c r="A17" s="83" t="s">
        <v>169</v>
      </c>
      <c r="B17" s="83">
        <v>4</v>
      </c>
      <c r="C17" s="83">
        <v>5</v>
      </c>
      <c r="D17" s="83">
        <v>4</v>
      </c>
      <c r="E17" s="83">
        <v>4</v>
      </c>
      <c r="F17" s="83">
        <f t="shared" ref="F17:F35" si="2">SUM(B17:E17)</f>
        <v>17</v>
      </c>
      <c r="G17" s="86">
        <f t="shared" si="1"/>
        <v>0.85</v>
      </c>
    </row>
    <row r="18" spans="1:7" ht="15.75" thickBot="1" x14ac:dyDescent="0.3">
      <c r="A18" s="83" t="s">
        <v>170</v>
      </c>
      <c r="B18" s="83">
        <v>3</v>
      </c>
      <c r="C18" s="83">
        <v>4</v>
      </c>
      <c r="D18" s="83">
        <v>3</v>
      </c>
      <c r="E18" s="83">
        <v>5</v>
      </c>
      <c r="F18" s="83">
        <f t="shared" si="2"/>
        <v>15</v>
      </c>
      <c r="G18" s="86">
        <f t="shared" si="1"/>
        <v>0.75</v>
      </c>
    </row>
    <row r="19" spans="1:7" ht="15.75" thickBot="1" x14ac:dyDescent="0.3">
      <c r="A19" s="83" t="s">
        <v>171</v>
      </c>
      <c r="B19" s="83">
        <v>5</v>
      </c>
      <c r="C19" s="83">
        <v>3</v>
      </c>
      <c r="D19" s="83">
        <v>4</v>
      </c>
      <c r="E19" s="83">
        <v>4</v>
      </c>
      <c r="F19" s="83">
        <f t="shared" si="2"/>
        <v>16</v>
      </c>
      <c r="G19" s="86">
        <f t="shared" si="1"/>
        <v>0.8</v>
      </c>
    </row>
    <row r="20" spans="1:7" ht="15.75" thickBot="1" x14ac:dyDescent="0.3">
      <c r="A20" s="83" t="s">
        <v>172</v>
      </c>
      <c r="B20" s="83">
        <v>4</v>
      </c>
      <c r="C20" s="83">
        <v>5</v>
      </c>
      <c r="D20" s="83">
        <v>2</v>
      </c>
      <c r="E20" s="83">
        <v>4</v>
      </c>
      <c r="F20" s="83">
        <f t="shared" si="2"/>
        <v>15</v>
      </c>
      <c r="G20" s="86">
        <f t="shared" si="1"/>
        <v>0.75</v>
      </c>
    </row>
    <row r="21" spans="1:7" ht="15.75" thickBot="1" x14ac:dyDescent="0.3">
      <c r="A21" s="83" t="s">
        <v>173</v>
      </c>
      <c r="B21" s="83">
        <v>5</v>
      </c>
      <c r="C21" s="83">
        <v>5</v>
      </c>
      <c r="D21" s="83">
        <v>3</v>
      </c>
      <c r="E21" s="83">
        <v>3</v>
      </c>
      <c r="F21" s="83">
        <f t="shared" si="2"/>
        <v>16</v>
      </c>
      <c r="G21" s="86">
        <f t="shared" si="1"/>
        <v>0.8</v>
      </c>
    </row>
    <row r="22" spans="1:7" ht="15.75" thickBot="1" x14ac:dyDescent="0.3">
      <c r="A22" s="83" t="s">
        <v>174</v>
      </c>
      <c r="B22" s="83">
        <v>5</v>
      </c>
      <c r="C22" s="83">
        <v>4</v>
      </c>
      <c r="D22" s="83">
        <v>5</v>
      </c>
      <c r="E22" s="83">
        <v>4</v>
      </c>
      <c r="F22" s="83">
        <f t="shared" si="2"/>
        <v>18</v>
      </c>
      <c r="G22" s="86">
        <f t="shared" si="1"/>
        <v>0.9</v>
      </c>
    </row>
    <row r="23" spans="1:7" ht="15.75" thickBot="1" x14ac:dyDescent="0.3">
      <c r="A23" s="83" t="s">
        <v>175</v>
      </c>
      <c r="B23" s="83">
        <v>5</v>
      </c>
      <c r="C23" s="83">
        <v>4</v>
      </c>
      <c r="D23" s="83">
        <v>5</v>
      </c>
      <c r="E23" s="83">
        <v>4</v>
      </c>
      <c r="F23" s="83">
        <f t="shared" si="2"/>
        <v>18</v>
      </c>
      <c r="G23" s="86">
        <f t="shared" si="1"/>
        <v>0.9</v>
      </c>
    </row>
    <row r="24" spans="1:7" ht="15.75" thickBot="1" x14ac:dyDescent="0.3">
      <c r="A24" s="83" t="s">
        <v>177</v>
      </c>
      <c r="B24" s="83">
        <v>5</v>
      </c>
      <c r="C24" s="83">
        <v>4</v>
      </c>
      <c r="D24" s="83">
        <v>3</v>
      </c>
      <c r="E24" s="83">
        <v>4</v>
      </c>
      <c r="F24" s="83">
        <f t="shared" si="2"/>
        <v>16</v>
      </c>
      <c r="G24" s="86">
        <f t="shared" si="1"/>
        <v>0.8</v>
      </c>
    </row>
    <row r="25" spans="1:7" ht="15.75" thickBot="1" x14ac:dyDescent="0.3">
      <c r="A25" s="83" t="s">
        <v>178</v>
      </c>
      <c r="B25" s="83">
        <v>5</v>
      </c>
      <c r="C25" s="83">
        <v>5</v>
      </c>
      <c r="D25" s="83">
        <v>5</v>
      </c>
      <c r="E25" s="83">
        <v>3</v>
      </c>
      <c r="F25" s="83">
        <f t="shared" si="2"/>
        <v>18</v>
      </c>
      <c r="G25" s="86">
        <f t="shared" si="1"/>
        <v>0.9</v>
      </c>
    </row>
    <row r="26" spans="1:7" ht="15.75" thickBot="1" x14ac:dyDescent="0.3">
      <c r="A26" s="83" t="s">
        <v>179</v>
      </c>
      <c r="B26" s="83">
        <v>4</v>
      </c>
      <c r="C26" s="83">
        <v>5</v>
      </c>
      <c r="D26" s="83">
        <v>3</v>
      </c>
      <c r="E26" s="83">
        <v>5</v>
      </c>
      <c r="F26" s="83">
        <f t="shared" si="2"/>
        <v>17</v>
      </c>
      <c r="G26" s="86">
        <f t="shared" si="1"/>
        <v>0.85</v>
      </c>
    </row>
    <row r="27" spans="1:7" ht="15.75" thickBot="1" x14ac:dyDescent="0.3">
      <c r="A27" s="83" t="s">
        <v>180</v>
      </c>
      <c r="B27" s="83">
        <v>5</v>
      </c>
      <c r="C27" s="83">
        <v>5</v>
      </c>
      <c r="D27" s="83">
        <v>4</v>
      </c>
      <c r="E27" s="83">
        <v>4</v>
      </c>
      <c r="F27" s="83">
        <f t="shared" si="2"/>
        <v>18</v>
      </c>
      <c r="G27" s="86">
        <f t="shared" si="1"/>
        <v>0.9</v>
      </c>
    </row>
    <row r="28" spans="1:7" ht="15.75" thickBot="1" x14ac:dyDescent="0.3">
      <c r="A28" s="83" t="s">
        <v>181</v>
      </c>
      <c r="B28" s="83">
        <v>5</v>
      </c>
      <c r="C28" s="83">
        <v>5</v>
      </c>
      <c r="D28" s="83">
        <v>4</v>
      </c>
      <c r="E28" s="83">
        <v>5</v>
      </c>
      <c r="F28" s="83">
        <f t="shared" si="2"/>
        <v>19</v>
      </c>
      <c r="G28" s="86">
        <f t="shared" si="1"/>
        <v>0.95</v>
      </c>
    </row>
    <row r="29" spans="1:7" ht="15.75" thickBot="1" x14ac:dyDescent="0.3">
      <c r="A29" s="83" t="s">
        <v>182</v>
      </c>
      <c r="B29" s="83">
        <v>5</v>
      </c>
      <c r="C29" s="83">
        <v>5</v>
      </c>
      <c r="D29" s="83">
        <v>4</v>
      </c>
      <c r="E29" s="83">
        <v>4</v>
      </c>
      <c r="F29" s="83">
        <f t="shared" si="2"/>
        <v>18</v>
      </c>
      <c r="G29" s="86">
        <f t="shared" si="1"/>
        <v>0.9</v>
      </c>
    </row>
    <row r="30" spans="1:7" ht="15.75" thickBot="1" x14ac:dyDescent="0.3">
      <c r="A30" s="83" t="s">
        <v>184</v>
      </c>
      <c r="B30" s="83">
        <v>5</v>
      </c>
      <c r="C30" s="83">
        <v>5</v>
      </c>
      <c r="D30" s="83">
        <v>5</v>
      </c>
      <c r="E30" s="83">
        <v>5</v>
      </c>
      <c r="F30" s="83">
        <f t="shared" si="2"/>
        <v>20</v>
      </c>
      <c r="G30" s="86">
        <f t="shared" si="1"/>
        <v>1</v>
      </c>
    </row>
    <row r="31" spans="1:7" ht="15.75" thickBot="1" x14ac:dyDescent="0.3">
      <c r="A31" s="83" t="s">
        <v>185</v>
      </c>
      <c r="B31" s="83">
        <v>5</v>
      </c>
      <c r="C31" s="83">
        <v>5</v>
      </c>
      <c r="D31" s="83">
        <v>5</v>
      </c>
      <c r="E31" s="83">
        <v>5</v>
      </c>
      <c r="F31" s="83">
        <f t="shared" si="2"/>
        <v>20</v>
      </c>
      <c r="G31" s="86">
        <f t="shared" si="1"/>
        <v>1</v>
      </c>
    </row>
    <row r="32" spans="1:7" ht="15.75" thickBot="1" x14ac:dyDescent="0.3">
      <c r="A32" s="83" t="s">
        <v>176</v>
      </c>
      <c r="B32" s="83">
        <v>3</v>
      </c>
      <c r="C32" s="83">
        <v>5</v>
      </c>
      <c r="D32" s="83">
        <v>1</v>
      </c>
      <c r="E32" s="83">
        <v>0</v>
      </c>
      <c r="F32" s="83">
        <f t="shared" si="2"/>
        <v>9</v>
      </c>
      <c r="G32" s="86">
        <f t="shared" si="1"/>
        <v>0.45</v>
      </c>
    </row>
    <row r="33" spans="1:7" ht="15.75" thickBot="1" x14ac:dyDescent="0.3">
      <c r="A33" s="83" t="s">
        <v>183</v>
      </c>
      <c r="B33" s="83">
        <v>3</v>
      </c>
      <c r="C33" s="83">
        <v>1</v>
      </c>
      <c r="D33" s="83">
        <v>1</v>
      </c>
      <c r="E33" s="83">
        <v>1</v>
      </c>
      <c r="F33" s="83">
        <f t="shared" si="2"/>
        <v>6</v>
      </c>
      <c r="G33" s="86">
        <f t="shared" si="1"/>
        <v>0.3</v>
      </c>
    </row>
    <row r="34" spans="1:7" ht="15.75" thickBot="1" x14ac:dyDescent="0.3">
      <c r="A34" s="83" t="s">
        <v>186</v>
      </c>
      <c r="B34" s="83">
        <v>3</v>
      </c>
      <c r="C34" s="83">
        <v>3</v>
      </c>
      <c r="D34" s="83">
        <v>4</v>
      </c>
      <c r="E34" s="83">
        <v>2</v>
      </c>
      <c r="F34" s="83">
        <f t="shared" si="2"/>
        <v>12</v>
      </c>
      <c r="G34" s="86">
        <f t="shared" si="1"/>
        <v>0.6</v>
      </c>
    </row>
    <row r="35" spans="1:7" ht="15.75" thickBot="1" x14ac:dyDescent="0.3">
      <c r="A35" s="83" t="s">
        <v>187</v>
      </c>
      <c r="B35" s="83">
        <v>3</v>
      </c>
      <c r="C35" s="83">
        <v>3</v>
      </c>
      <c r="D35" s="83">
        <v>4</v>
      </c>
      <c r="E35" s="83">
        <v>3</v>
      </c>
      <c r="F35" s="83">
        <f t="shared" si="2"/>
        <v>13</v>
      </c>
      <c r="G35" s="86">
        <f t="shared" si="1"/>
        <v>0.65</v>
      </c>
    </row>
    <row r="36" spans="1:7" ht="15.75" thickBot="1" x14ac:dyDescent="0.3">
      <c r="A36" s="88" t="s">
        <v>52</v>
      </c>
      <c r="B36" s="87">
        <f>146/170</f>
        <v>0.85882352941176465</v>
      </c>
      <c r="C36" s="87">
        <f>147/170</f>
        <v>0.86470588235294121</v>
      </c>
      <c r="D36" s="87">
        <f>128/170</f>
        <v>0.75294117647058822</v>
      </c>
      <c r="E36" s="87">
        <f>115/170</f>
        <v>0.67647058823529416</v>
      </c>
      <c r="F36" s="87">
        <f>536/720</f>
        <v>0.74444444444444446</v>
      </c>
      <c r="G36" s="8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29"/>
    </sheetView>
  </sheetViews>
  <sheetFormatPr defaultRowHeight="15" x14ac:dyDescent="0.25"/>
  <cols>
    <col min="1" max="1" width="23.28515625" customWidth="1"/>
    <col min="7" max="7" width="9.140625" style="4"/>
  </cols>
  <sheetData>
    <row r="1" spans="1:7" x14ac:dyDescent="0.25">
      <c r="A1" s="89" t="s">
        <v>9</v>
      </c>
      <c r="B1" s="89" t="s">
        <v>111</v>
      </c>
      <c r="C1" s="89" t="s">
        <v>112</v>
      </c>
      <c r="D1" s="89" t="s">
        <v>113</v>
      </c>
      <c r="E1" s="89" t="s">
        <v>114</v>
      </c>
      <c r="F1" s="89" t="s">
        <v>6</v>
      </c>
      <c r="G1" s="90" t="s">
        <v>7</v>
      </c>
    </row>
    <row r="2" spans="1:7" x14ac:dyDescent="0.25">
      <c r="A2" s="89" t="s">
        <v>188</v>
      </c>
      <c r="B2" s="89">
        <v>2</v>
      </c>
      <c r="C2" s="89">
        <v>2</v>
      </c>
      <c r="D2" s="89">
        <v>2</v>
      </c>
      <c r="E2" s="89">
        <v>2</v>
      </c>
      <c r="F2" s="89">
        <f t="shared" ref="F2:F16" si="0">SUM(B2:E2)</f>
        <v>8</v>
      </c>
      <c r="G2" s="90">
        <f>F2/19</f>
        <v>0.42105263157894735</v>
      </c>
    </row>
    <row r="3" spans="1:7" x14ac:dyDescent="0.25">
      <c r="A3" s="89" t="s">
        <v>189</v>
      </c>
      <c r="B3" s="89">
        <v>5</v>
      </c>
      <c r="C3" s="89">
        <v>4</v>
      </c>
      <c r="D3" s="89">
        <v>5</v>
      </c>
      <c r="E3" s="89">
        <v>4</v>
      </c>
      <c r="F3" s="89">
        <f t="shared" si="0"/>
        <v>18</v>
      </c>
      <c r="G3" s="90">
        <f t="shared" ref="G3:G28" si="1">F3/19</f>
        <v>0.94736842105263153</v>
      </c>
    </row>
    <row r="4" spans="1:7" x14ac:dyDescent="0.25">
      <c r="A4" s="89" t="s">
        <v>190</v>
      </c>
      <c r="B4" s="89">
        <v>5</v>
      </c>
      <c r="C4" s="89">
        <v>4</v>
      </c>
      <c r="D4" s="89">
        <v>4</v>
      </c>
      <c r="E4" s="89">
        <v>5</v>
      </c>
      <c r="F4" s="89">
        <f t="shared" si="0"/>
        <v>18</v>
      </c>
      <c r="G4" s="90">
        <f t="shared" si="1"/>
        <v>0.94736842105263153</v>
      </c>
    </row>
    <row r="5" spans="1:7" x14ac:dyDescent="0.25">
      <c r="A5" s="89" t="s">
        <v>191</v>
      </c>
      <c r="B5" s="89">
        <v>3</v>
      </c>
      <c r="C5" s="89">
        <v>4</v>
      </c>
      <c r="D5" s="89">
        <v>3</v>
      </c>
      <c r="E5" s="89">
        <v>2</v>
      </c>
      <c r="F5" s="89">
        <f t="shared" si="0"/>
        <v>12</v>
      </c>
      <c r="G5" s="90">
        <f t="shared" si="1"/>
        <v>0.63157894736842102</v>
      </c>
    </row>
    <row r="6" spans="1:7" x14ac:dyDescent="0.25">
      <c r="A6" s="89" t="s">
        <v>192</v>
      </c>
      <c r="B6" s="89">
        <v>5</v>
      </c>
      <c r="C6" s="89">
        <v>4</v>
      </c>
      <c r="D6" s="89">
        <v>5</v>
      </c>
      <c r="E6" s="89">
        <v>5</v>
      </c>
      <c r="F6" s="89">
        <f t="shared" si="0"/>
        <v>19</v>
      </c>
      <c r="G6" s="90">
        <f t="shared" si="1"/>
        <v>1</v>
      </c>
    </row>
    <row r="7" spans="1:7" x14ac:dyDescent="0.25">
      <c r="A7" s="89" t="s">
        <v>193</v>
      </c>
      <c r="B7" s="89">
        <v>4</v>
      </c>
      <c r="C7" s="89">
        <v>4</v>
      </c>
      <c r="D7" s="89">
        <v>3</v>
      </c>
      <c r="E7" s="89">
        <v>5</v>
      </c>
      <c r="F7" s="89">
        <f t="shared" si="0"/>
        <v>16</v>
      </c>
      <c r="G7" s="90">
        <f t="shared" si="1"/>
        <v>0.84210526315789469</v>
      </c>
    </row>
    <row r="8" spans="1:7" x14ac:dyDescent="0.25">
      <c r="A8" s="89" t="s">
        <v>194</v>
      </c>
      <c r="B8" s="89">
        <v>4</v>
      </c>
      <c r="C8" s="89">
        <v>4</v>
      </c>
      <c r="D8" s="89">
        <v>4</v>
      </c>
      <c r="E8" s="89">
        <v>4</v>
      </c>
      <c r="F8" s="89">
        <f t="shared" si="0"/>
        <v>16</v>
      </c>
      <c r="G8" s="90">
        <f t="shared" si="1"/>
        <v>0.84210526315789469</v>
      </c>
    </row>
    <row r="9" spans="1:7" x14ac:dyDescent="0.25">
      <c r="A9" s="89" t="s">
        <v>195</v>
      </c>
      <c r="B9" s="89">
        <v>4</v>
      </c>
      <c r="C9" s="89">
        <v>4</v>
      </c>
      <c r="D9" s="89">
        <v>3</v>
      </c>
      <c r="E9" s="89">
        <v>4</v>
      </c>
      <c r="F9" s="89">
        <f t="shared" si="0"/>
        <v>15</v>
      </c>
      <c r="G9" s="90">
        <f t="shared" si="1"/>
        <v>0.78947368421052633</v>
      </c>
    </row>
    <row r="10" spans="1:7" x14ac:dyDescent="0.25">
      <c r="A10" s="89" t="s">
        <v>196</v>
      </c>
      <c r="B10" s="89">
        <v>3</v>
      </c>
      <c r="C10" s="89">
        <v>1</v>
      </c>
      <c r="D10" s="89">
        <v>0</v>
      </c>
      <c r="E10" s="89">
        <v>1</v>
      </c>
      <c r="F10" s="89">
        <f t="shared" si="0"/>
        <v>5</v>
      </c>
      <c r="G10" s="90">
        <f t="shared" si="1"/>
        <v>0.26315789473684209</v>
      </c>
    </row>
    <row r="11" spans="1:7" x14ac:dyDescent="0.25">
      <c r="A11" s="89" t="s">
        <v>197</v>
      </c>
      <c r="B11" s="89">
        <v>5</v>
      </c>
      <c r="C11" s="89">
        <v>4</v>
      </c>
      <c r="D11" s="89">
        <v>4</v>
      </c>
      <c r="E11" s="89">
        <v>5</v>
      </c>
      <c r="F11" s="89">
        <f t="shared" si="0"/>
        <v>18</v>
      </c>
      <c r="G11" s="90">
        <f t="shared" si="1"/>
        <v>0.94736842105263153</v>
      </c>
    </row>
    <row r="12" spans="1:7" x14ac:dyDescent="0.25">
      <c r="A12" s="89" t="s">
        <v>198</v>
      </c>
      <c r="B12" s="89">
        <v>5</v>
      </c>
      <c r="C12" s="89">
        <v>4</v>
      </c>
      <c r="D12" s="89">
        <v>5</v>
      </c>
      <c r="E12" s="89">
        <v>5</v>
      </c>
      <c r="F12" s="89">
        <f t="shared" si="0"/>
        <v>19</v>
      </c>
      <c r="G12" s="90">
        <f t="shared" si="1"/>
        <v>1</v>
      </c>
    </row>
    <row r="13" spans="1:7" x14ac:dyDescent="0.25">
      <c r="A13" s="89" t="s">
        <v>199</v>
      </c>
      <c r="B13" s="89">
        <v>5</v>
      </c>
      <c r="C13" s="89">
        <v>4</v>
      </c>
      <c r="D13" s="89">
        <v>5</v>
      </c>
      <c r="E13" s="89">
        <v>5</v>
      </c>
      <c r="F13" s="89">
        <f t="shared" si="0"/>
        <v>19</v>
      </c>
      <c r="G13" s="90">
        <f t="shared" si="1"/>
        <v>1</v>
      </c>
    </row>
    <row r="14" spans="1:7" x14ac:dyDescent="0.25">
      <c r="A14" s="89" t="s">
        <v>200</v>
      </c>
      <c r="B14" s="89">
        <v>3</v>
      </c>
      <c r="C14" s="89">
        <v>4</v>
      </c>
      <c r="D14" s="89">
        <v>5</v>
      </c>
      <c r="E14" s="89">
        <v>4</v>
      </c>
      <c r="F14" s="89">
        <f t="shared" si="0"/>
        <v>16</v>
      </c>
      <c r="G14" s="90">
        <f t="shared" si="1"/>
        <v>0.84210526315789469</v>
      </c>
    </row>
    <row r="15" spans="1:7" x14ac:dyDescent="0.25">
      <c r="A15" s="89" t="s">
        <v>201</v>
      </c>
      <c r="B15" s="89">
        <v>5</v>
      </c>
      <c r="C15" s="89">
        <v>3</v>
      </c>
      <c r="D15" s="89">
        <v>2</v>
      </c>
      <c r="E15" s="89">
        <v>5</v>
      </c>
      <c r="F15" s="89">
        <f t="shared" si="0"/>
        <v>15</v>
      </c>
      <c r="G15" s="90">
        <f t="shared" si="1"/>
        <v>0.78947368421052633</v>
      </c>
    </row>
    <row r="16" spans="1:7" x14ac:dyDescent="0.25">
      <c r="A16" s="89" t="s">
        <v>202</v>
      </c>
      <c r="B16" s="89">
        <v>3</v>
      </c>
      <c r="C16" s="89">
        <v>2</v>
      </c>
      <c r="D16" s="89">
        <v>5</v>
      </c>
      <c r="E16" s="89">
        <v>3</v>
      </c>
      <c r="F16" s="89">
        <f t="shared" si="0"/>
        <v>13</v>
      </c>
      <c r="G16" s="90">
        <f t="shared" si="1"/>
        <v>0.68421052631578949</v>
      </c>
    </row>
    <row r="17" spans="1:7" x14ac:dyDescent="0.25">
      <c r="A17" s="89" t="s">
        <v>203</v>
      </c>
      <c r="B17" s="89">
        <v>4</v>
      </c>
      <c r="C17" s="89">
        <v>4</v>
      </c>
      <c r="D17" s="89">
        <v>3</v>
      </c>
      <c r="E17" s="89">
        <v>3</v>
      </c>
      <c r="F17" s="89">
        <f t="shared" ref="F17:F28" si="2">SUM(B17:E17)</f>
        <v>14</v>
      </c>
      <c r="G17" s="90">
        <f t="shared" si="1"/>
        <v>0.73684210526315785</v>
      </c>
    </row>
    <row r="18" spans="1:7" x14ac:dyDescent="0.25">
      <c r="A18" s="89" t="s">
        <v>204</v>
      </c>
      <c r="B18" s="89">
        <v>5</v>
      </c>
      <c r="C18" s="89">
        <v>4</v>
      </c>
      <c r="D18" s="89">
        <v>5</v>
      </c>
      <c r="E18" s="89">
        <v>3</v>
      </c>
      <c r="F18" s="89">
        <f t="shared" si="2"/>
        <v>17</v>
      </c>
      <c r="G18" s="90">
        <f t="shared" si="1"/>
        <v>0.89473684210526316</v>
      </c>
    </row>
    <row r="19" spans="1:7" x14ac:dyDescent="0.25">
      <c r="A19" s="89" t="s">
        <v>205</v>
      </c>
      <c r="B19" s="89">
        <v>4</v>
      </c>
      <c r="C19" s="89">
        <v>4</v>
      </c>
      <c r="D19" s="89">
        <v>3</v>
      </c>
      <c r="E19" s="89">
        <v>3</v>
      </c>
      <c r="F19" s="89">
        <f t="shared" si="2"/>
        <v>14</v>
      </c>
      <c r="G19" s="90">
        <f t="shared" si="1"/>
        <v>0.73684210526315785</v>
      </c>
    </row>
    <row r="20" spans="1:7" x14ac:dyDescent="0.25">
      <c r="A20" s="89" t="s">
        <v>206</v>
      </c>
      <c r="B20" s="89">
        <v>4</v>
      </c>
      <c r="C20" s="89">
        <v>3</v>
      </c>
      <c r="D20" s="89">
        <v>4</v>
      </c>
      <c r="E20" s="89">
        <v>2</v>
      </c>
      <c r="F20" s="89">
        <f t="shared" si="2"/>
        <v>13</v>
      </c>
      <c r="G20" s="90">
        <f t="shared" si="1"/>
        <v>0.68421052631578949</v>
      </c>
    </row>
    <row r="21" spans="1:7" x14ac:dyDescent="0.25">
      <c r="A21" s="89" t="s">
        <v>207</v>
      </c>
      <c r="B21" s="89">
        <v>5</v>
      </c>
      <c r="C21" s="89">
        <v>4</v>
      </c>
      <c r="D21" s="89">
        <v>4</v>
      </c>
      <c r="E21" s="89">
        <v>4</v>
      </c>
      <c r="F21" s="89">
        <f t="shared" si="2"/>
        <v>17</v>
      </c>
      <c r="G21" s="90">
        <f t="shared" si="1"/>
        <v>0.89473684210526316</v>
      </c>
    </row>
    <row r="22" spans="1:7" x14ac:dyDescent="0.25">
      <c r="A22" s="89" t="s">
        <v>208</v>
      </c>
      <c r="B22" s="89">
        <v>5</v>
      </c>
      <c r="C22" s="89">
        <v>4</v>
      </c>
      <c r="D22" s="89">
        <v>3</v>
      </c>
      <c r="E22" s="89">
        <v>5</v>
      </c>
      <c r="F22" s="89">
        <f t="shared" si="2"/>
        <v>17</v>
      </c>
      <c r="G22" s="90">
        <f t="shared" si="1"/>
        <v>0.89473684210526316</v>
      </c>
    </row>
    <row r="23" spans="1:7" x14ac:dyDescent="0.25">
      <c r="A23" s="89" t="s">
        <v>209</v>
      </c>
      <c r="B23" s="89">
        <v>4</v>
      </c>
      <c r="C23" s="89">
        <v>4</v>
      </c>
      <c r="D23" s="89">
        <v>2</v>
      </c>
      <c r="E23" s="89">
        <v>2</v>
      </c>
      <c r="F23" s="89">
        <f t="shared" si="2"/>
        <v>12</v>
      </c>
      <c r="G23" s="90">
        <f t="shared" si="1"/>
        <v>0.63157894736842102</v>
      </c>
    </row>
    <row r="24" spans="1:7" x14ac:dyDescent="0.25">
      <c r="A24" s="89" t="s">
        <v>210</v>
      </c>
      <c r="B24" s="89">
        <v>5</v>
      </c>
      <c r="C24" s="89">
        <v>4</v>
      </c>
      <c r="D24" s="89">
        <v>4</v>
      </c>
      <c r="E24" s="89">
        <v>5</v>
      </c>
      <c r="F24" s="89">
        <f t="shared" si="2"/>
        <v>18</v>
      </c>
      <c r="G24" s="90">
        <f t="shared" si="1"/>
        <v>0.94736842105263153</v>
      </c>
    </row>
    <row r="25" spans="1:7" x14ac:dyDescent="0.25">
      <c r="A25" s="89" t="s">
        <v>211</v>
      </c>
      <c r="B25" s="89">
        <v>5</v>
      </c>
      <c r="C25" s="89">
        <v>2</v>
      </c>
      <c r="D25" s="89">
        <v>2</v>
      </c>
      <c r="E25" s="89">
        <v>2</v>
      </c>
      <c r="F25" s="89">
        <f t="shared" si="2"/>
        <v>11</v>
      </c>
      <c r="G25" s="90">
        <f t="shared" si="1"/>
        <v>0.57894736842105265</v>
      </c>
    </row>
    <row r="26" spans="1:7" x14ac:dyDescent="0.25">
      <c r="A26" s="89" t="s">
        <v>212</v>
      </c>
      <c r="B26" s="89">
        <v>3</v>
      </c>
      <c r="C26" s="89">
        <v>3</v>
      </c>
      <c r="D26" s="89">
        <v>2</v>
      </c>
      <c r="E26" s="89">
        <v>3</v>
      </c>
      <c r="F26" s="89">
        <f t="shared" si="2"/>
        <v>11</v>
      </c>
      <c r="G26" s="90">
        <f t="shared" si="1"/>
        <v>0.57894736842105265</v>
      </c>
    </row>
    <row r="27" spans="1:7" x14ac:dyDescent="0.25">
      <c r="A27" s="89" t="s">
        <v>213</v>
      </c>
      <c r="B27" s="89">
        <v>5</v>
      </c>
      <c r="C27" s="89">
        <v>4</v>
      </c>
      <c r="D27" s="89">
        <v>3</v>
      </c>
      <c r="E27" s="89">
        <v>4</v>
      </c>
      <c r="F27" s="89">
        <f t="shared" si="2"/>
        <v>16</v>
      </c>
      <c r="G27" s="90">
        <f t="shared" si="1"/>
        <v>0.84210526315789469</v>
      </c>
    </row>
    <row r="28" spans="1:7" x14ac:dyDescent="0.25">
      <c r="A28" s="89" t="s">
        <v>214</v>
      </c>
      <c r="B28" s="89">
        <v>4</v>
      </c>
      <c r="C28" s="89">
        <v>3</v>
      </c>
      <c r="D28" s="89">
        <v>4</v>
      </c>
      <c r="E28" s="89">
        <v>2</v>
      </c>
      <c r="F28" s="89">
        <f t="shared" si="2"/>
        <v>13</v>
      </c>
      <c r="G28" s="90">
        <f t="shared" si="1"/>
        <v>0.68421052631578949</v>
      </c>
    </row>
    <row r="29" spans="1:7" x14ac:dyDescent="0.25">
      <c r="A29" s="89" t="s">
        <v>52</v>
      </c>
      <c r="B29" s="90">
        <f>114/135</f>
        <v>0.84444444444444444</v>
      </c>
      <c r="C29" s="90">
        <f>95/108</f>
        <v>0.87962962962962965</v>
      </c>
      <c r="D29" s="90">
        <f>94/135</f>
        <v>0.6962962962962963</v>
      </c>
      <c r="E29" s="90">
        <f>97/135</f>
        <v>0.71851851851851856</v>
      </c>
      <c r="F29" s="90">
        <v>0.77969999999999995</v>
      </c>
      <c r="G29" s="9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2" workbookViewId="0">
      <selection activeCell="K30" sqref="K30"/>
    </sheetView>
  </sheetViews>
  <sheetFormatPr defaultRowHeight="15" x14ac:dyDescent="0.25"/>
  <cols>
    <col min="1" max="1" width="24" customWidth="1"/>
  </cols>
  <sheetData>
    <row r="1" spans="1:7" x14ac:dyDescent="0.25">
      <c r="A1" s="91" t="s">
        <v>9</v>
      </c>
      <c r="B1" s="91" t="s">
        <v>111</v>
      </c>
      <c r="C1" s="91" t="s">
        <v>112</v>
      </c>
      <c r="D1" s="91" t="s">
        <v>113</v>
      </c>
      <c r="E1" s="91" t="s">
        <v>114</v>
      </c>
      <c r="F1" s="91" t="s">
        <v>6</v>
      </c>
      <c r="G1" s="91" t="s">
        <v>7</v>
      </c>
    </row>
    <row r="2" spans="1:7" x14ac:dyDescent="0.25">
      <c r="A2" s="89" t="s">
        <v>243</v>
      </c>
      <c r="B2" s="89">
        <v>5</v>
      </c>
      <c r="C2" s="89">
        <v>5</v>
      </c>
      <c r="D2" s="89">
        <v>4</v>
      </c>
      <c r="E2" s="89">
        <v>4</v>
      </c>
      <c r="F2" s="89">
        <f t="shared" ref="F2:F16" si="0">SUM(B2:E2)</f>
        <v>18</v>
      </c>
      <c r="G2" s="90">
        <f>F2/20</f>
        <v>0.9</v>
      </c>
    </row>
    <row r="3" spans="1:7" x14ac:dyDescent="0.25">
      <c r="A3" s="89" t="s">
        <v>215</v>
      </c>
      <c r="B3" s="89">
        <v>4</v>
      </c>
      <c r="C3" s="89">
        <v>4</v>
      </c>
      <c r="D3" s="89">
        <v>5</v>
      </c>
      <c r="E3" s="89">
        <v>3</v>
      </c>
      <c r="F3" s="89">
        <f t="shared" si="0"/>
        <v>16</v>
      </c>
      <c r="G3" s="90">
        <f t="shared" ref="G3:G31" si="1">F3/19</f>
        <v>0.84210526315789469</v>
      </c>
    </row>
    <row r="4" spans="1:7" x14ac:dyDescent="0.25">
      <c r="A4" s="89" t="s">
        <v>216</v>
      </c>
      <c r="B4" s="89">
        <v>3</v>
      </c>
      <c r="C4" s="89">
        <v>3</v>
      </c>
      <c r="D4" s="89">
        <v>2</v>
      </c>
      <c r="E4" s="89">
        <v>3</v>
      </c>
      <c r="F4" s="89">
        <f t="shared" si="0"/>
        <v>11</v>
      </c>
      <c r="G4" s="90">
        <f t="shared" si="1"/>
        <v>0.57894736842105265</v>
      </c>
    </row>
    <row r="5" spans="1:7" x14ac:dyDescent="0.25">
      <c r="A5" s="89" t="s">
        <v>217</v>
      </c>
      <c r="B5" s="89">
        <v>2</v>
      </c>
      <c r="C5" s="89">
        <v>3</v>
      </c>
      <c r="D5" s="89">
        <v>4</v>
      </c>
      <c r="E5" s="89">
        <v>0</v>
      </c>
      <c r="F5" s="89">
        <f t="shared" si="0"/>
        <v>9</v>
      </c>
      <c r="G5" s="90">
        <f t="shared" si="1"/>
        <v>0.47368421052631576</v>
      </c>
    </row>
    <row r="6" spans="1:7" x14ac:dyDescent="0.25">
      <c r="A6" s="89" t="s">
        <v>218</v>
      </c>
      <c r="B6" s="89">
        <v>4</v>
      </c>
      <c r="C6" s="89">
        <v>5</v>
      </c>
      <c r="D6" s="89">
        <v>2</v>
      </c>
      <c r="E6" s="89">
        <v>4</v>
      </c>
      <c r="F6" s="89">
        <f t="shared" si="0"/>
        <v>15</v>
      </c>
      <c r="G6" s="90">
        <f t="shared" si="1"/>
        <v>0.78947368421052633</v>
      </c>
    </row>
    <row r="7" spans="1:7" x14ac:dyDescent="0.25">
      <c r="A7" s="89" t="s">
        <v>219</v>
      </c>
      <c r="B7" s="89">
        <v>4</v>
      </c>
      <c r="C7" s="89">
        <v>4</v>
      </c>
      <c r="D7" s="89">
        <v>2</v>
      </c>
      <c r="E7" s="89">
        <v>4</v>
      </c>
      <c r="F7" s="89">
        <f t="shared" si="0"/>
        <v>14</v>
      </c>
      <c r="G7" s="90">
        <f t="shared" si="1"/>
        <v>0.73684210526315785</v>
      </c>
    </row>
    <row r="8" spans="1:7" x14ac:dyDescent="0.25">
      <c r="A8" s="89" t="s">
        <v>220</v>
      </c>
      <c r="B8" s="89">
        <v>2</v>
      </c>
      <c r="C8" s="89">
        <v>4</v>
      </c>
      <c r="D8" s="89">
        <v>4</v>
      </c>
      <c r="E8" s="89">
        <v>3</v>
      </c>
      <c r="F8" s="89">
        <f t="shared" si="0"/>
        <v>13</v>
      </c>
      <c r="G8" s="90">
        <f t="shared" si="1"/>
        <v>0.68421052631578949</v>
      </c>
    </row>
    <row r="9" spans="1:7" x14ac:dyDescent="0.25">
      <c r="A9" s="89" t="s">
        <v>221</v>
      </c>
      <c r="B9" s="89">
        <v>4</v>
      </c>
      <c r="C9" s="89">
        <v>4</v>
      </c>
      <c r="D9" s="89">
        <v>4</v>
      </c>
      <c r="E9" s="89">
        <v>4</v>
      </c>
      <c r="F9" s="89">
        <f t="shared" si="0"/>
        <v>16</v>
      </c>
      <c r="G9" s="90">
        <f t="shared" si="1"/>
        <v>0.84210526315789469</v>
      </c>
    </row>
    <row r="10" spans="1:7" x14ac:dyDescent="0.25">
      <c r="A10" s="89" t="s">
        <v>222</v>
      </c>
      <c r="B10" s="89">
        <v>2</v>
      </c>
      <c r="C10" s="89">
        <v>2</v>
      </c>
      <c r="D10" s="89">
        <v>4</v>
      </c>
      <c r="E10" s="89">
        <v>0</v>
      </c>
      <c r="F10" s="89">
        <f t="shared" si="0"/>
        <v>8</v>
      </c>
      <c r="G10" s="90">
        <f t="shared" si="1"/>
        <v>0.42105263157894735</v>
      </c>
    </row>
    <row r="11" spans="1:7" x14ac:dyDescent="0.25">
      <c r="A11" s="89" t="s">
        <v>223</v>
      </c>
      <c r="B11" s="89">
        <v>4</v>
      </c>
      <c r="C11" s="89">
        <v>5</v>
      </c>
      <c r="D11" s="89">
        <v>4</v>
      </c>
      <c r="E11" s="89">
        <v>3</v>
      </c>
      <c r="F11" s="89">
        <f t="shared" si="0"/>
        <v>16</v>
      </c>
      <c r="G11" s="90">
        <f t="shared" si="1"/>
        <v>0.84210526315789469</v>
      </c>
    </row>
    <row r="12" spans="1:7" x14ac:dyDescent="0.25">
      <c r="A12" s="89" t="s">
        <v>224</v>
      </c>
      <c r="B12" s="89">
        <v>3</v>
      </c>
      <c r="C12" s="89">
        <v>3</v>
      </c>
      <c r="D12" s="89">
        <v>4</v>
      </c>
      <c r="E12" s="89">
        <v>2</v>
      </c>
      <c r="F12" s="89">
        <f t="shared" si="0"/>
        <v>12</v>
      </c>
      <c r="G12" s="90">
        <f t="shared" si="1"/>
        <v>0.63157894736842102</v>
      </c>
    </row>
    <row r="13" spans="1:7" x14ac:dyDescent="0.25">
      <c r="A13" s="89" t="s">
        <v>225</v>
      </c>
      <c r="B13" s="89">
        <v>3</v>
      </c>
      <c r="C13" s="89">
        <v>4</v>
      </c>
      <c r="D13" s="89">
        <v>3</v>
      </c>
      <c r="E13" s="89">
        <v>3</v>
      </c>
      <c r="F13" s="89">
        <f t="shared" si="0"/>
        <v>13</v>
      </c>
      <c r="G13" s="90">
        <f t="shared" si="1"/>
        <v>0.68421052631578949</v>
      </c>
    </row>
    <row r="14" spans="1:7" x14ac:dyDescent="0.25">
      <c r="A14" s="89" t="s">
        <v>226</v>
      </c>
      <c r="B14" s="89">
        <v>3</v>
      </c>
      <c r="C14" s="89">
        <v>5</v>
      </c>
      <c r="D14" s="89">
        <v>3</v>
      </c>
      <c r="E14" s="89">
        <v>4</v>
      </c>
      <c r="F14" s="89">
        <f t="shared" si="0"/>
        <v>15</v>
      </c>
      <c r="G14" s="90">
        <f t="shared" si="1"/>
        <v>0.78947368421052633</v>
      </c>
    </row>
    <row r="15" spans="1:7" x14ac:dyDescent="0.25">
      <c r="A15" s="89" t="s">
        <v>227</v>
      </c>
      <c r="B15" s="89">
        <v>3</v>
      </c>
      <c r="C15" s="89">
        <v>3</v>
      </c>
      <c r="D15" s="89">
        <v>3</v>
      </c>
      <c r="E15" s="89">
        <v>4</v>
      </c>
      <c r="F15" s="89">
        <f t="shared" si="0"/>
        <v>13</v>
      </c>
      <c r="G15" s="90">
        <f t="shared" si="1"/>
        <v>0.68421052631578949</v>
      </c>
    </row>
    <row r="16" spans="1:7" x14ac:dyDescent="0.25">
      <c r="A16" s="89" t="s">
        <v>228</v>
      </c>
      <c r="B16" s="89">
        <v>3</v>
      </c>
      <c r="C16" s="89">
        <v>4</v>
      </c>
      <c r="D16" s="89">
        <v>5</v>
      </c>
      <c r="E16" s="89">
        <v>4</v>
      </c>
      <c r="F16" s="89">
        <f t="shared" si="0"/>
        <v>16</v>
      </c>
      <c r="G16" s="90">
        <f t="shared" si="1"/>
        <v>0.84210526315789469</v>
      </c>
    </row>
    <row r="17" spans="1:7" x14ac:dyDescent="0.25">
      <c r="A17" s="89" t="s">
        <v>229</v>
      </c>
      <c r="B17" s="89">
        <v>3</v>
      </c>
      <c r="C17" s="89">
        <v>4</v>
      </c>
      <c r="D17" s="89">
        <v>3</v>
      </c>
      <c r="E17" s="89">
        <v>4</v>
      </c>
      <c r="F17" s="89">
        <f t="shared" ref="F17:F31" si="2">SUM(B17:E17)</f>
        <v>14</v>
      </c>
      <c r="G17" s="90">
        <f t="shared" si="1"/>
        <v>0.73684210526315785</v>
      </c>
    </row>
    <row r="18" spans="1:7" x14ac:dyDescent="0.25">
      <c r="A18" s="89" t="s">
        <v>230</v>
      </c>
      <c r="B18" s="89">
        <v>2</v>
      </c>
      <c r="C18" s="89">
        <v>5</v>
      </c>
      <c r="D18" s="89">
        <v>2</v>
      </c>
      <c r="E18" s="89">
        <v>2</v>
      </c>
      <c r="F18" s="89">
        <f t="shared" si="2"/>
        <v>11</v>
      </c>
      <c r="G18" s="90">
        <f t="shared" si="1"/>
        <v>0.57894736842105265</v>
      </c>
    </row>
    <row r="19" spans="1:7" x14ac:dyDescent="0.25">
      <c r="A19" s="89" t="s">
        <v>231</v>
      </c>
      <c r="B19" s="89">
        <v>1</v>
      </c>
      <c r="C19" s="89">
        <v>3</v>
      </c>
      <c r="D19" s="89">
        <v>2</v>
      </c>
      <c r="E19" s="89">
        <v>1</v>
      </c>
      <c r="F19" s="89">
        <f t="shared" si="2"/>
        <v>7</v>
      </c>
      <c r="G19" s="90">
        <f t="shared" si="1"/>
        <v>0.36842105263157893</v>
      </c>
    </row>
    <row r="20" spans="1:7" x14ac:dyDescent="0.25">
      <c r="A20" s="89" t="s">
        <v>232</v>
      </c>
      <c r="B20" s="89">
        <v>4</v>
      </c>
      <c r="C20" s="89">
        <v>4</v>
      </c>
      <c r="D20" s="89">
        <v>3</v>
      </c>
      <c r="E20" s="89">
        <v>3</v>
      </c>
      <c r="F20" s="89">
        <f t="shared" si="2"/>
        <v>14</v>
      </c>
      <c r="G20" s="90">
        <f t="shared" si="1"/>
        <v>0.73684210526315785</v>
      </c>
    </row>
    <row r="21" spans="1:7" x14ac:dyDescent="0.25">
      <c r="A21" s="89" t="s">
        <v>233</v>
      </c>
      <c r="B21" s="89">
        <v>3</v>
      </c>
      <c r="C21" s="89">
        <v>4</v>
      </c>
      <c r="D21" s="89">
        <v>4</v>
      </c>
      <c r="E21" s="89">
        <v>2</v>
      </c>
      <c r="F21" s="89">
        <f t="shared" si="2"/>
        <v>13</v>
      </c>
      <c r="G21" s="90">
        <f t="shared" si="1"/>
        <v>0.68421052631578949</v>
      </c>
    </row>
    <row r="22" spans="1:7" x14ac:dyDescent="0.25">
      <c r="A22" s="89" t="s">
        <v>234</v>
      </c>
      <c r="B22" s="89">
        <v>3</v>
      </c>
      <c r="C22" s="89">
        <v>5</v>
      </c>
      <c r="D22" s="89">
        <v>2</v>
      </c>
      <c r="E22" s="89">
        <v>3</v>
      </c>
      <c r="F22" s="89">
        <f t="shared" si="2"/>
        <v>13</v>
      </c>
      <c r="G22" s="90">
        <f t="shared" si="1"/>
        <v>0.68421052631578949</v>
      </c>
    </row>
    <row r="23" spans="1:7" x14ac:dyDescent="0.25">
      <c r="A23" s="89" t="s">
        <v>235</v>
      </c>
      <c r="B23" s="89">
        <v>1</v>
      </c>
      <c r="C23" s="89">
        <v>2</v>
      </c>
      <c r="D23" s="89">
        <v>1</v>
      </c>
      <c r="E23" s="89">
        <v>1</v>
      </c>
      <c r="F23" s="89">
        <f t="shared" si="2"/>
        <v>5</v>
      </c>
      <c r="G23" s="90">
        <f t="shared" si="1"/>
        <v>0.26315789473684209</v>
      </c>
    </row>
    <row r="24" spans="1:7" x14ac:dyDescent="0.25">
      <c r="A24" s="89" t="s">
        <v>236</v>
      </c>
      <c r="B24" s="89">
        <v>2</v>
      </c>
      <c r="C24" s="89">
        <v>4</v>
      </c>
      <c r="D24" s="89">
        <v>4</v>
      </c>
      <c r="E24" s="89">
        <v>1</v>
      </c>
      <c r="F24" s="89">
        <f t="shared" si="2"/>
        <v>11</v>
      </c>
      <c r="G24" s="90">
        <f t="shared" si="1"/>
        <v>0.57894736842105265</v>
      </c>
    </row>
    <row r="25" spans="1:7" x14ac:dyDescent="0.25">
      <c r="A25" s="89" t="s">
        <v>237</v>
      </c>
      <c r="B25" s="89">
        <v>1</v>
      </c>
      <c r="C25" s="89">
        <v>2</v>
      </c>
      <c r="D25" s="89">
        <v>1</v>
      </c>
      <c r="E25" s="89">
        <v>1</v>
      </c>
      <c r="F25" s="89">
        <f t="shared" si="2"/>
        <v>5</v>
      </c>
      <c r="G25" s="90">
        <f t="shared" si="1"/>
        <v>0.26315789473684209</v>
      </c>
    </row>
    <row r="26" spans="1:7" x14ac:dyDescent="0.25">
      <c r="A26" s="89" t="s">
        <v>238</v>
      </c>
      <c r="B26" s="89">
        <v>1</v>
      </c>
      <c r="C26" s="89">
        <v>3</v>
      </c>
      <c r="D26" s="89">
        <v>1</v>
      </c>
      <c r="E26" s="89">
        <v>2</v>
      </c>
      <c r="F26" s="89">
        <f t="shared" si="2"/>
        <v>7</v>
      </c>
      <c r="G26" s="90">
        <f t="shared" si="1"/>
        <v>0.36842105263157893</v>
      </c>
    </row>
    <row r="27" spans="1:7" x14ac:dyDescent="0.25">
      <c r="A27" s="89" t="s">
        <v>239</v>
      </c>
      <c r="B27" s="89">
        <v>2</v>
      </c>
      <c r="C27" s="89">
        <v>5</v>
      </c>
      <c r="D27" s="89">
        <v>5</v>
      </c>
      <c r="E27" s="89">
        <v>5</v>
      </c>
      <c r="F27" s="89">
        <f t="shared" si="2"/>
        <v>17</v>
      </c>
      <c r="G27" s="90">
        <f t="shared" si="1"/>
        <v>0.89473684210526316</v>
      </c>
    </row>
    <row r="28" spans="1:7" x14ac:dyDescent="0.25">
      <c r="A28" s="89" t="s">
        <v>240</v>
      </c>
      <c r="B28" s="89">
        <v>2</v>
      </c>
      <c r="C28" s="89">
        <v>4</v>
      </c>
      <c r="D28" s="89">
        <v>4</v>
      </c>
      <c r="E28" s="89">
        <v>1</v>
      </c>
      <c r="F28" s="89">
        <f t="shared" si="2"/>
        <v>11</v>
      </c>
      <c r="G28" s="90">
        <f t="shared" si="1"/>
        <v>0.57894736842105265</v>
      </c>
    </row>
    <row r="29" spans="1:7" x14ac:dyDescent="0.25">
      <c r="A29" s="89" t="s">
        <v>241</v>
      </c>
      <c r="B29" s="89">
        <v>4</v>
      </c>
      <c r="C29" s="89">
        <v>3</v>
      </c>
      <c r="D29" s="89">
        <v>4</v>
      </c>
      <c r="E29" s="89">
        <v>2</v>
      </c>
      <c r="F29" s="89">
        <f t="shared" si="2"/>
        <v>13</v>
      </c>
      <c r="G29" s="90">
        <f t="shared" si="1"/>
        <v>0.68421052631578949</v>
      </c>
    </row>
    <row r="30" spans="1:7" x14ac:dyDescent="0.25">
      <c r="A30" s="89" t="s">
        <v>242</v>
      </c>
      <c r="B30" s="89">
        <v>3</v>
      </c>
      <c r="C30" s="89">
        <v>4</v>
      </c>
      <c r="D30" s="89">
        <v>3</v>
      </c>
      <c r="E30" s="89">
        <v>4</v>
      </c>
      <c r="F30" s="89">
        <f t="shared" si="2"/>
        <v>14</v>
      </c>
      <c r="G30" s="90">
        <f t="shared" si="1"/>
        <v>0.73684210526315785</v>
      </c>
    </row>
    <row r="31" spans="1:7" x14ac:dyDescent="0.25">
      <c r="A31" s="93" t="s">
        <v>52</v>
      </c>
      <c r="B31" s="92">
        <v>0.55859999999999999</v>
      </c>
      <c r="C31" s="92">
        <v>0.75860000000000005</v>
      </c>
      <c r="D31" s="92">
        <v>0.63439999999999996</v>
      </c>
      <c r="E31" s="92">
        <v>0.53100000000000003</v>
      </c>
      <c r="F31" s="92">
        <v>0.62060000000000004</v>
      </c>
      <c r="G31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5.raz</vt:lpstr>
      <vt:lpstr>6.raz</vt:lpstr>
      <vt:lpstr>7.raz</vt:lpstr>
      <vt:lpstr>8.raz</vt:lpstr>
      <vt:lpstr>1.raz</vt:lpstr>
      <vt:lpstr>2.raz</vt:lpstr>
      <vt:lpstr>3.raz</vt:lpstr>
      <vt:lpstr>4.raz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Silvija</cp:lastModifiedBy>
  <dcterms:created xsi:type="dcterms:W3CDTF">2013-01-03T16:32:37Z</dcterms:created>
  <dcterms:modified xsi:type="dcterms:W3CDTF">2015-07-02T12:06:17Z</dcterms:modified>
</cp:coreProperties>
</file>